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Terms" sheetId="2" state="visible" r:id="rId2"/>
    <sheet name="Results" sheetId="3" state="visible" r:id="rId3"/>
    <sheet name="Invoices" sheetId="4" state="visible" r:id="rId4"/>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4"/>
    </font>
    <font>
      <b val="1"/>
    </font>
    <font>
      <b val="1"/>
      <sz val="13"/>
    </font>
    <font>
      <b val="1"/>
      <color rgb="00FFFFFF"/>
    </font>
  </fonts>
  <fills count="5">
    <fill>
      <patternFill/>
    </fill>
    <fill>
      <patternFill patternType="gray125"/>
    </fill>
    <fill>
      <patternFill patternType="solid">
        <fgColor rgb="00FFF4CC"/>
      </patternFill>
    </fill>
    <fill>
      <patternFill patternType="solid">
        <fgColor rgb="000F4C5C"/>
      </patternFill>
    </fill>
    <fill>
      <patternFill patternType="solid">
        <fgColor rgb="00EFEFEF"/>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pivotButton="0" quotePrefix="0" xfId="0"/>
    <xf numFmtId="0" fontId="2" fillId="0" borderId="0" pivotButton="0" quotePrefix="0" xfId="0"/>
    <xf numFmtId="10" fontId="0" fillId="2" borderId="1" pivotButton="0" quotePrefix="0" xfId="0"/>
    <xf numFmtId="1" fontId="0" fillId="2" borderId="1" pivotButton="0" quotePrefix="0" xfId="0"/>
    <xf numFmtId="49" fontId="0" fillId="2" borderId="1" pivotButton="0" quotePrefix="0" xfId="0"/>
    <xf numFmtId="164" fontId="0" fillId="2" borderId="1" pivotButton="0" quotePrefix="0" xfId="0"/>
    <xf numFmtId="1" fontId="0" fillId="4" borderId="1" pivotButton="0" quotePrefix="0" xfId="0"/>
    <xf numFmtId="164" fontId="0" fillId="4" borderId="1" pivotButton="0" quotePrefix="0" xfId="0"/>
    <xf numFmtId="10" fontId="0" fillId="4" borderId="1" pivotButton="0" quotePrefix="0" xfId="0"/>
    <xf numFmtId="0" fontId="4" fillId="3" borderId="1" applyAlignment="1" pivotButton="0" quotePrefix="0" xfId="0">
      <alignment vertical="center" wrapText="1"/>
    </xf>
    <xf numFmtId="0" fontId="0" fillId="2" borderId="1" pivotButton="0" quotePrefix="0" xfId="0"/>
    <xf numFmtId="2" fontId="0" fillId="4" borderId="1" pivotButton="0" quotePrefix="0" xfId="0"/>
    <xf numFmtId="164" fontId="2" fillId="0" borderId="1" pivotButton="0" quotePrefix="0" xfId="0"/>
  </cellXfs>
  <cellStyles count="1">
    <cellStyle name="Normal" xfId="0" builtinId="0" hidden="0"/>
  </cellStyles>
  <dxfs count="1">
    <dxf>
      <fill>
        <patternFill patternType="solid">
          <fgColor rgb="00F8D7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15" customWidth="1" min="1" max="1"/>
  </cols>
  <sheetData>
    <row r="1">
      <c r="A1" s="1" t="inlineStr">
        <is>
          <t>Selective invoice finance batch cost model</t>
        </is>
      </c>
    </row>
    <row r="2">
      <c r="A2" s="2" t="inlineStr">
        <is>
          <t>From Market Invoice, https://marketinvoice.co.uk/tools/selective-invoice-finance-batch-cost-model/ . Free under CC BY 4.0.</t>
        </is>
      </c>
    </row>
    <row r="3">
      <c r="A3" s="2" t="inlineStr"/>
    </row>
    <row r="4">
      <c r="A4" s="2" t="inlineStr">
        <is>
          <t>1. On the Terms sheet, enter the figures from your selective (spot) invoice finance quote. Yellow cells are inputs.</t>
        </is>
      </c>
    </row>
    <row r="5">
      <c r="A5" s="2" t="inlineStr">
        <is>
          <t>2. On the Invoices sheet, list every invoice you plan to put forward in this batch, with the days until you expect the customer to pay.</t>
        </is>
      </c>
    </row>
    <row r="6">
      <c r="A6" s="2" t="inlineStr">
        <is>
          <t>3. Set each invoice's funder decision: Accepted, Rejected or Unknown. Use Unknown before the funder has decided; the Terms sheet sets the share of those you assume will be rejected.</t>
        </is>
      </c>
    </row>
    <row r="7">
      <c r="A7" s="2" t="inlineStr">
        <is>
          <t>4. If the funder has offered a lower advance on a particular invoice, enter it in the advance override column.</t>
        </is>
      </c>
    </row>
    <row r="8">
      <c r="A8" s="2" t="inlineStr">
        <is>
          <t>5. Read the Results sheet: cash in now, the effective advance on the whole batch, the rejection haircut, total cost and cost per £100 advanced.</t>
        </is>
      </c>
    </row>
    <row r="9">
      <c r="A9" s="2" t="inlineStr"/>
    </row>
    <row r="10">
      <c r="A10" s="3" t="inlineStr">
        <is>
          <t>The example invoices and terms are invented to show how the model behaves. Customer A to E are not real businesses and the terms are not any provider's pricing.</t>
        </is>
      </c>
    </row>
    <row r="11">
      <c r="A11" s="2" t="inlineStr"/>
    </row>
    <row r="12">
      <c r="A12" s="3" t="inlineStr">
        <is>
          <t>How each column is calculated</t>
        </is>
      </c>
    </row>
    <row r="13">
      <c r="A13" s="2" t="inlineStr">
        <is>
          <t>Acceptance weight = 1 if accepted, 0 if rejected, and 1 minus your assumed rejection rate if the decision is still unknown.</t>
        </is>
      </c>
    </row>
    <row r="14">
      <c r="A14" s="2" t="inlineStr">
        <is>
          <t>Days outstanding = days until the customer is expected to pay, plus the late payment buffer on the Terms sheet.</t>
        </is>
      </c>
    </row>
    <row r="15">
      <c r="A15" s="2" t="inlineStr">
        <is>
          <t>Face value funded = invoice value x acceptance weight. Cash advanced = face value funded x advance rate.</t>
        </is>
      </c>
    </row>
    <row r="16">
      <c r="A16" s="2" t="inlineStr">
        <is>
          <t>Fee periods = days outstanding / period length, rounded up to whole periods if your quote charges per started period.</t>
        </is>
      </c>
    </row>
    <row r="17">
      <c r="A17" s="2" t="inlineStr">
        <is>
          <t>Initial fee = face value funded x initial fee %. Time fee = face value funded (or cash advanced) x time fee % x fee periods.</t>
        </is>
      </c>
    </row>
    <row r="18">
      <c r="A18" s="2" t="inlineStr">
        <is>
          <t>Fixed fees = fee per funded invoice x acceptance weight, plus any fee per invoice submitted, which is charged even on a rejected invoice.</t>
        </is>
      </c>
    </row>
    <row r="19">
      <c r="A19" s="2" t="inlineStr">
        <is>
          <t>Balance released on payment = face value funded minus cash advanced minus that invoice's fees. It arrives when your customer pays.</t>
        </is>
      </c>
    </row>
    <row r="20">
      <c r="A20" s="2" t="inlineStr">
        <is>
          <t>Simple annual cost = total cost / (sum of cash advanced x days outstanding / 365). It is a rough guide to the cost of the cash, not an APR.</t>
        </is>
      </c>
    </row>
    <row r="21">
      <c r="A21" s="2" t="inlineStr"/>
    </row>
    <row r="22">
      <c r="A22" s="3" t="inlineStr">
        <is>
          <t>Quotes differ. Some charge the time fee weekly or daily, some take fees out of the advance rather than the balance, some charge a credit check per customer. Match the Terms sheet to the wording in your own quote.</t>
        </is>
      </c>
    </row>
    <row r="23">
      <c r="A23" s="2" t="inlineStr">
        <is>
          <t>VAT: enter invoice values the way your quote treats them, usually the gross amount the customer pays.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0" customWidth="1" min="1" max="1"/>
    <col width="16" customWidth="1" min="2" max="2"/>
    <col width="80" customWidth="1" min="3" max="3"/>
  </cols>
  <sheetData>
    <row r="1">
      <c r="A1" s="4" t="inlineStr">
        <is>
          <t>Terms from your quote</t>
        </is>
      </c>
    </row>
    <row r="2">
      <c r="A2" t="inlineStr">
        <is>
          <t>Example figures are illustrative, not any provider's pricing. Overwrite them with your quote.</t>
        </is>
      </c>
    </row>
    <row r="4">
      <c r="A4" s="5" t="inlineStr">
        <is>
          <t>Advance rate</t>
        </is>
      </c>
      <c r="B4" s="6" t="n">
        <v>0.85</v>
      </c>
      <c r="C4" t="inlineStr">
        <is>
          <t>Share of each accepted invoice paid to you up front</t>
        </is>
      </c>
    </row>
    <row r="5">
      <c r="A5" s="5" t="inlineStr">
        <is>
          <t>Initial fee (% of invoice value)</t>
        </is>
      </c>
      <c r="B5" s="6" t="n">
        <v>0.01</v>
      </c>
      <c r="C5" t="inlineStr">
        <is>
          <t>Charged once on each funded invoice</t>
        </is>
      </c>
    </row>
    <row r="6">
      <c r="A6" s="5" t="inlineStr">
        <is>
          <t>Time fee (% per period)</t>
        </is>
      </c>
      <c r="B6" s="6" t="n">
        <v>0.009000000000000001</v>
      </c>
      <c r="C6" t="inlineStr">
        <is>
          <t>Charged for each period the invoice is outstanding</t>
        </is>
      </c>
    </row>
    <row r="7">
      <c r="A7" s="5" t="inlineStr">
        <is>
          <t>Period length (days)</t>
        </is>
      </c>
      <c r="B7" s="7" t="n">
        <v>30</v>
      </c>
      <c r="C7" t="inlineStr">
        <is>
          <t>30 for a monthly fee, 7 for a weekly fee, 1 for a daily fee</t>
        </is>
      </c>
    </row>
    <row r="8">
      <c r="A8" s="5" t="inlineStr">
        <is>
          <t>Charge per started period (Yes/No)</t>
        </is>
      </c>
      <c r="B8" s="8" t="inlineStr">
        <is>
          <t>Yes</t>
        </is>
      </c>
      <c r="C8" t="inlineStr">
        <is>
          <t>Yes if 31 days counts as two periods; No if it is charged pro rata</t>
        </is>
      </c>
    </row>
    <row r="9">
      <c r="A9" s="5" t="inlineStr">
        <is>
          <t>Time fee charged on (Face value/Advance)</t>
        </is>
      </c>
      <c r="B9" s="8" t="inlineStr">
        <is>
          <t>Face value</t>
        </is>
      </c>
      <c r="C9" t="inlineStr">
        <is>
          <t>Some quotes charge on the invoice value, some on the cash advanced</t>
        </is>
      </c>
    </row>
    <row r="10">
      <c r="A10" s="5" t="inlineStr">
        <is>
          <t>Fee per funded invoice (£)</t>
        </is>
      </c>
      <c r="B10" s="9" t="n">
        <v>25</v>
      </c>
      <c r="C10" t="inlineStr">
        <is>
          <t>For example a payment transfer fee</t>
        </is>
      </c>
    </row>
    <row r="11">
      <c r="A11" s="5" t="inlineStr">
        <is>
          <t>Fee per invoice submitted (£)</t>
        </is>
      </c>
      <c r="B11" s="9" t="n">
        <v>0</v>
      </c>
      <c r="C11" t="inlineStr">
        <is>
          <t>Charged even if the funder rejects the invoice, for example a verification fee</t>
        </is>
      </c>
    </row>
    <row r="12">
      <c r="A12" s="5" t="inlineStr">
        <is>
          <t>One-off fees for this batch (£)</t>
        </is>
      </c>
      <c r="B12" s="9" t="n">
        <v>150</v>
      </c>
      <c r="C12" t="inlineStr">
        <is>
          <t>For example an onboarding fee</t>
        </is>
      </c>
    </row>
    <row r="13">
      <c r="A13" s="5" t="inlineStr">
        <is>
          <t>Assumed rejection rate for Unknown invoices</t>
        </is>
      </c>
      <c r="B13" s="6" t="n">
        <v>0.25</v>
      </c>
      <c r="C13" t="inlineStr">
        <is>
          <t>Your own planning assumption, not a market figure</t>
        </is>
      </c>
    </row>
    <row r="14">
      <c r="A14" s="5" t="inlineStr">
        <is>
          <t>Late payment buffer (days)</t>
        </is>
      </c>
      <c r="B14" s="7" t="n">
        <v>0</v>
      </c>
      <c r="C14" t="inlineStr">
        <is>
          <t>Extra days added to every invoice, to test what slow payment costs</t>
        </is>
      </c>
    </row>
    <row r="15">
      <c r="A15" s="5" t="inlineStr">
        <is>
          <t>Cash you need from this batch (£)</t>
        </is>
      </c>
      <c r="B15" s="9" t="n">
        <v>60000</v>
      </c>
      <c r="C15" t="inlineStr">
        <is>
          <t>Used to show any shortfall</t>
        </is>
      </c>
    </row>
  </sheetData>
  <dataValidations count="2">
    <dataValidation sqref="B8" showDropDown="0" showInputMessage="0" showErrorMessage="0" allowBlank="0" type="list">
      <formula1>"Yes,No"</formula1>
    </dataValidation>
    <dataValidation sqref="B9" showDropDown="0" showInputMessage="0" showErrorMessage="0" allowBlank="0" type="list">
      <formula1>"Face value,Advance"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58" customWidth="1" min="1" max="1"/>
    <col width="18" customWidth="1" min="2" max="2"/>
    <col width="70" customWidth="1" min="3" max="3"/>
  </cols>
  <sheetData>
    <row r="1">
      <c r="A1" s="4" t="inlineStr">
        <is>
          <t>Results for this batch</t>
        </is>
      </c>
    </row>
    <row r="4">
      <c r="A4" t="inlineStr">
        <is>
          <t>Invoices submitted</t>
        </is>
      </c>
      <c r="B4" s="10">
        <f>COUNT(Invoices!$C$6:$C$105)</f>
        <v/>
      </c>
      <c r="C4" t="inlineStr"/>
    </row>
    <row r="5">
      <c r="A5" t="inlineStr">
        <is>
          <t>Face value submitted</t>
        </is>
      </c>
      <c r="B5" s="11">
        <f>Invoices!$C$106</f>
        <v/>
      </c>
      <c r="C5" t="inlineStr"/>
    </row>
    <row r="6">
      <c r="A6" t="inlineStr">
        <is>
          <t>Face value accepted</t>
        </is>
      </c>
      <c r="B6" s="11">
        <f>SUMIFS(Invoices!$C$6:$C$105,Invoices!$E$6:$E$105,"Accepted")</f>
        <v/>
      </c>
      <c r="C6" t="inlineStr"/>
    </row>
    <row r="7">
      <c r="A7" t="inlineStr">
        <is>
          <t>Face value rejected</t>
        </is>
      </c>
      <c r="B7" s="11">
        <f>SUMIFS(Invoices!$C$6:$C$105,Invoices!$E$6:$E$105,"Rejected")</f>
        <v/>
      </c>
      <c r="C7" t="inlineStr"/>
    </row>
    <row r="8">
      <c r="A8" t="inlineStr">
        <is>
          <t>Face value awaiting a decision</t>
        </is>
      </c>
      <c r="B8" s="11">
        <f>SUMIFS(Invoices!$C$6:$C$105,Invoices!$E$6:$E$105,"Unknown")</f>
        <v/>
      </c>
      <c r="C8" t="inlineStr">
        <is>
          <t>Counted at your assumed rejection rate</t>
        </is>
      </c>
    </row>
    <row r="9">
      <c r="A9" t="inlineStr">
        <is>
          <t>Face value funded</t>
        </is>
      </c>
      <c r="B9" s="11">
        <f>Invoices!$K$106</f>
        <v/>
      </c>
      <c r="C9" t="inlineStr">
        <is>
          <t>Accepted, plus the expected share of Unknown</t>
        </is>
      </c>
    </row>
    <row r="10">
      <c r="A10" t="inlineStr">
        <is>
          <t>Cash advanced now</t>
        </is>
      </c>
      <c r="B10" s="11">
        <f>Invoices!$L$106</f>
        <v/>
      </c>
      <c r="C10" t="inlineStr">
        <is>
          <t>Before any fees your funder takes up front</t>
        </is>
      </c>
    </row>
    <row r="11">
      <c r="A11" t="inlineStr">
        <is>
          <t>Headline advance rate</t>
        </is>
      </c>
      <c r="B11" s="12">
        <f>Terms!$B$4</f>
        <v/>
      </c>
      <c r="C11" t="inlineStr">
        <is>
          <t>From the Terms sheet</t>
        </is>
      </c>
    </row>
    <row r="12">
      <c r="A12" s="5" t="inlineStr">
        <is>
          <t>Effective advance on the whole batch</t>
        </is>
      </c>
      <c r="B12" s="12">
        <f>IF(B5=0,0,B10/B5)</f>
        <v/>
      </c>
      <c r="C12" t="inlineStr">
        <is>
          <t>Cash advanced / face value submitted</t>
        </is>
      </c>
    </row>
    <row r="13">
      <c r="A13" t="inlineStr">
        <is>
          <t>Cash lost to per-invoice advance caps</t>
        </is>
      </c>
      <c r="B13" s="11">
        <f>B5*Terms!$B$4-Invoices!$S$106</f>
        <v/>
      </c>
      <c r="C13" t="inlineStr">
        <is>
          <t>Headline advance on everything submitted, minus cash at each invoice's own rate</t>
        </is>
      </c>
    </row>
    <row r="14">
      <c r="A14" s="5" t="inlineStr">
        <is>
          <t>Cash lost to rejections (the rejection haircut)</t>
        </is>
      </c>
      <c r="B14" s="11">
        <f>Invoices!$S$106-B10</f>
        <v/>
      </c>
      <c r="C14" t="inlineStr">
        <is>
          <t>Cash if every invoice were accepted, minus cash advanced</t>
        </is>
      </c>
    </row>
    <row r="15">
      <c r="A15" t="inlineStr">
        <is>
          <t>Initial fees</t>
        </is>
      </c>
      <c r="B15" s="11">
        <f>Invoices!$N$106</f>
        <v/>
      </c>
      <c r="C15" t="inlineStr"/>
    </row>
    <row r="16">
      <c r="A16" t="inlineStr">
        <is>
          <t>Time fees</t>
        </is>
      </c>
      <c r="B16" s="11">
        <f>Invoices!$O$106</f>
        <v/>
      </c>
      <c r="C16" t="inlineStr"/>
    </row>
    <row r="17">
      <c r="A17" t="inlineStr">
        <is>
          <t>Fixed fees</t>
        </is>
      </c>
      <c r="B17" s="11">
        <f>Invoices!$P$106</f>
        <v/>
      </c>
      <c r="C17" t="inlineStr">
        <is>
          <t>Per funded invoice and per invoice submitted</t>
        </is>
      </c>
    </row>
    <row r="18">
      <c r="A18" t="inlineStr">
        <is>
          <t>One-off batch fees</t>
        </is>
      </c>
      <c r="B18" s="11">
        <f>Terms!$B$12</f>
        <v/>
      </c>
      <c r="C18" t="inlineStr"/>
    </row>
    <row r="19">
      <c r="A19" s="5" t="inlineStr">
        <is>
          <t>Total cost of the batch</t>
        </is>
      </c>
      <c r="B19" s="11">
        <f>B15+B16+B17+B18</f>
        <v/>
      </c>
      <c r="C19" t="inlineStr"/>
    </row>
    <row r="20">
      <c r="A20" t="inlineStr">
        <is>
          <t>Cost as % of face value funded</t>
        </is>
      </c>
      <c r="B20" s="12">
        <f>IF(B9=0,0,B19/B9)</f>
        <v/>
      </c>
      <c r="C20" t="inlineStr"/>
    </row>
    <row r="21">
      <c r="A21" t="inlineStr">
        <is>
          <t>Cost per £100 advanced</t>
        </is>
      </c>
      <c r="B21" s="11">
        <f>IF(B10=0,0,B19/B10*100)</f>
        <v/>
      </c>
      <c r="C21" t="inlineStr"/>
    </row>
    <row r="22">
      <c r="A22" t="inlineStr">
        <is>
          <t>Simple annual cost of the cash</t>
        </is>
      </c>
      <c r="B22" s="12">
        <f>IF(Invoices!$T$106=0,0,B19/(Invoices!$T$106/365))</f>
        <v/>
      </c>
      <c r="C22" t="inlineStr">
        <is>
          <t>Not an APR. A rough guide for comparing with other borrowing</t>
        </is>
      </c>
    </row>
    <row r="23">
      <c r="A23" t="inlineStr">
        <is>
          <t>Balances released when customers pay</t>
        </is>
      </c>
      <c r="B23" s="11">
        <f>Invoices!$R$106</f>
        <v/>
      </c>
      <c r="C23" t="inlineStr">
        <is>
          <t>After per-invoice fees; one-off and per-submitted fees not deducted here</t>
        </is>
      </c>
    </row>
    <row r="24">
      <c r="A24" t="inlineStr">
        <is>
          <t>Cash you need from this batch</t>
        </is>
      </c>
      <c r="B24" s="11">
        <f>Terms!$B$15</f>
        <v/>
      </c>
      <c r="C24" t="inlineStr">
        <is>
          <t>From the Terms sheet</t>
        </is>
      </c>
    </row>
    <row r="25">
      <c r="A25" s="5" t="inlineStr">
        <is>
          <t>Shortfall against what you need</t>
        </is>
      </c>
      <c r="B25" s="11">
        <f>MAX(0,B24-B10)</f>
        <v/>
      </c>
      <c r="C25" t="inlineStr"/>
    </row>
    <row r="27">
      <c r="A27" t="inlineStr">
        <is>
          <t>Example figures are illustrative, not any provider's pricing. VAT not added to fees.</t>
        </is>
      </c>
    </row>
  </sheetData>
  <conditionalFormatting sqref="B25">
    <cfRule type="expression" priority="1" dxfId="0">
      <formula>$B$25&gt;0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T106"/>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12" customWidth="1" min="2" max="2"/>
    <col width="14" customWidth="1" min="3" max="3"/>
    <col width="12" customWidth="1" min="4" max="4"/>
    <col width="13" customWidth="1" min="5" max="5"/>
    <col width="12" customWidth="1" min="6" max="6"/>
    <col width="40" customWidth="1" min="7" max="7"/>
    <col width="12" customWidth="1" min="8" max="8"/>
    <col width="12" customWidth="1" min="9" max="9"/>
    <col width="12" customWidth="1" min="10" max="10"/>
    <col width="14" customWidth="1" min="11" max="11"/>
    <col width="14" customWidth="1" min="12" max="12"/>
    <col width="10" customWidth="1" min="13" max="13"/>
    <col width="12" customWidth="1" min="14" max="14"/>
    <col width="12" customWidth="1" min="15" max="15"/>
    <col width="12" customWidth="1" min="16" max="16"/>
    <col width="13" customWidth="1" min="17" max="17"/>
    <col width="15" customWidth="1" min="18" max="18"/>
    <col width="14" customWidth="1" min="19" max="19"/>
    <col width="14" customWidth="1" min="20" max="20"/>
  </cols>
  <sheetData>
    <row r="1">
      <c r="A1" s="4" t="inlineStr">
        <is>
          <t>Invoices in this batch: one row per invoice you put forward</t>
        </is>
      </c>
    </row>
    <row r="2">
      <c r="A2" t="inlineStr">
        <is>
          <t>Yellow columns are inputs. Grey columns calculate. Decision: Accepted, Rejected or Unknown. Advance override: leave blank to use the Terms sheet rate.</t>
        </is>
      </c>
    </row>
    <row r="5">
      <c r="A5" s="13" t="inlineStr">
        <is>
          <t>Customer</t>
        </is>
      </c>
      <c r="B5" s="13" t="inlineStr">
        <is>
          <t>Invoice no</t>
        </is>
      </c>
      <c r="C5" s="13" t="inlineStr">
        <is>
          <t>Invoice value</t>
        </is>
      </c>
      <c r="D5" s="13" t="inlineStr">
        <is>
          <t>Days to expected payment</t>
        </is>
      </c>
      <c r="E5" s="13" t="inlineStr">
        <is>
          <t>Funder decision</t>
        </is>
      </c>
      <c r="F5" s="13" t="inlineStr">
        <is>
          <t>Advance override</t>
        </is>
      </c>
      <c r="G5" s="13" t="inlineStr">
        <is>
          <t>Reason or note</t>
        </is>
      </c>
      <c r="H5" s="13" t="inlineStr">
        <is>
          <t>Acceptance weight</t>
        </is>
      </c>
      <c r="I5" s="13" t="inlineStr">
        <is>
          <t>Days outstanding</t>
        </is>
      </c>
      <c r="J5" s="13" t="inlineStr">
        <is>
          <t>Advance rate used</t>
        </is>
      </c>
      <c r="K5" s="13" t="inlineStr">
        <is>
          <t>Face value funded</t>
        </is>
      </c>
      <c r="L5" s="13" t="inlineStr">
        <is>
          <t>Cash advanced</t>
        </is>
      </c>
      <c r="M5" s="13" t="inlineStr">
        <is>
          <t>Fee periods</t>
        </is>
      </c>
      <c r="N5" s="13" t="inlineStr">
        <is>
          <t>Initial fee</t>
        </is>
      </c>
      <c r="O5" s="13" t="inlineStr">
        <is>
          <t>Time fee</t>
        </is>
      </c>
      <c r="P5" s="13" t="inlineStr">
        <is>
          <t>Fixed fees</t>
        </is>
      </c>
      <c r="Q5" s="13" t="inlineStr">
        <is>
          <t>Invoice cost</t>
        </is>
      </c>
      <c r="R5" s="13" t="inlineStr">
        <is>
          <t>Balance released on payment</t>
        </is>
      </c>
      <c r="S5" s="13" t="inlineStr">
        <is>
          <t>Cash if accepted</t>
        </is>
      </c>
      <c r="T5" s="13" t="inlineStr">
        <is>
          <t>Cash x days</t>
        </is>
      </c>
    </row>
    <row r="6">
      <c r="A6" s="14" t="inlineStr">
        <is>
          <t>Customer A</t>
        </is>
      </c>
      <c r="B6" s="14" t="inlineStr">
        <is>
          <t>INV-2041</t>
        </is>
      </c>
      <c r="C6" s="9" t="n">
        <v>18000</v>
      </c>
      <c r="D6" s="14" t="n">
        <v>45</v>
      </c>
      <c r="E6" s="14" t="inlineStr">
        <is>
          <t>Accepted</t>
        </is>
      </c>
      <c r="F6" s="6" t="n"/>
      <c r="G6" s="14" t="n"/>
      <c r="H6" s="12">
        <f>IF(N($C6)=0,"",IF($E6="Accepted",1,IF($E6="Rejected",0,1-Terms!$B$13)))</f>
        <v/>
      </c>
      <c r="I6" s="10">
        <f>IF(N($C6)=0,"",N($D6)+Terms!$B$14)</f>
        <v/>
      </c>
      <c r="J6" s="12">
        <f>IF(N($C6)=0,"",IF($F6="",Terms!$B$4,$F6))</f>
        <v/>
      </c>
      <c r="K6" s="11">
        <f>IF(N($C6)=0,"",$C6*$H6)</f>
        <v/>
      </c>
      <c r="L6" s="11">
        <f>IF(N($C6)=0,"",$K6*$J6)</f>
        <v/>
      </c>
      <c r="M6" s="15">
        <f>IF(N($C6)=0,"",IF(Terms!$B$7=0,0,IF(Terms!$B$8="Yes",ROUNDUP($I6/Terms!$B$7,0),$I6/Terms!$B$7)))</f>
        <v/>
      </c>
      <c r="N6" s="11">
        <f>IF(N($C6)=0,"",$K6*Terms!$B$5)</f>
        <v/>
      </c>
      <c r="O6" s="11">
        <f>IF(N($C6)=0,"",IF(Terms!$B$9="Advance",$L6,$K6)*Terms!$B$6*$M6)</f>
        <v/>
      </c>
      <c r="P6" s="11">
        <f>IF(N($C6)=0,"",Terms!$B$10*$H6+Terms!$B$11)</f>
        <v/>
      </c>
      <c r="Q6" s="11">
        <f>IF(N($C6)=0,"",$N6+$O6+$P6)</f>
        <v/>
      </c>
      <c r="R6" s="11">
        <f>IF(N($C6)=0,"",$K6-$L6-$N6-$O6-Terms!$B$10*$H6)</f>
        <v/>
      </c>
      <c r="S6" s="11">
        <f>IF(N($C6)=0,"",$C6*$J6)</f>
        <v/>
      </c>
      <c r="T6" s="11">
        <f>IF(N($C6)=0,"",$L6*$I6)</f>
        <v/>
      </c>
    </row>
    <row r="7">
      <c r="A7" s="14" t="inlineStr">
        <is>
          <t>Customer A</t>
        </is>
      </c>
      <c r="B7" s="14" t="inlineStr">
        <is>
          <t>INV-2042</t>
        </is>
      </c>
      <c r="C7" s="9" t="n">
        <v>12500</v>
      </c>
      <c r="D7" s="14" t="n">
        <v>45</v>
      </c>
      <c r="E7" s="14" t="inlineStr">
        <is>
          <t>Accepted</t>
        </is>
      </c>
      <c r="F7" s="6" t="n">
        <v>0.7</v>
      </c>
      <c r="G7" s="14" t="inlineStr">
        <is>
          <t>Advance capped: funder's limit on this customer reached</t>
        </is>
      </c>
      <c r="H7" s="12">
        <f>IF(N($C7)=0,"",IF($E7="Accepted",1,IF($E7="Rejected",0,1-Terms!$B$13)))</f>
        <v/>
      </c>
      <c r="I7" s="10">
        <f>IF(N($C7)=0,"",N($D7)+Terms!$B$14)</f>
        <v/>
      </c>
      <c r="J7" s="12">
        <f>IF(N($C7)=0,"",IF($F7="",Terms!$B$4,$F7))</f>
        <v/>
      </c>
      <c r="K7" s="11">
        <f>IF(N($C7)=0,"",$C7*$H7)</f>
        <v/>
      </c>
      <c r="L7" s="11">
        <f>IF(N($C7)=0,"",$K7*$J7)</f>
        <v/>
      </c>
      <c r="M7" s="15">
        <f>IF(N($C7)=0,"",IF(Terms!$B$7=0,0,IF(Terms!$B$8="Yes",ROUNDUP($I7/Terms!$B$7,0),$I7/Terms!$B$7)))</f>
        <v/>
      </c>
      <c r="N7" s="11">
        <f>IF(N($C7)=0,"",$K7*Terms!$B$5)</f>
        <v/>
      </c>
      <c r="O7" s="11">
        <f>IF(N($C7)=0,"",IF(Terms!$B$9="Advance",$L7,$K7)*Terms!$B$6*$M7)</f>
        <v/>
      </c>
      <c r="P7" s="11">
        <f>IF(N($C7)=0,"",Terms!$B$10*$H7+Terms!$B$11)</f>
        <v/>
      </c>
      <c r="Q7" s="11">
        <f>IF(N($C7)=0,"",$N7+$O7+$P7)</f>
        <v/>
      </c>
      <c r="R7" s="11">
        <f>IF(N($C7)=0,"",$K7-$L7-$N7-$O7-Terms!$B$10*$H7)</f>
        <v/>
      </c>
      <c r="S7" s="11">
        <f>IF(N($C7)=0,"",$C7*$J7)</f>
        <v/>
      </c>
      <c r="T7" s="11">
        <f>IF(N($C7)=0,"",$L7*$I7)</f>
        <v/>
      </c>
    </row>
    <row r="8">
      <c r="A8" s="14" t="inlineStr">
        <is>
          <t>Customer B</t>
        </is>
      </c>
      <c r="B8" s="14" t="inlineStr">
        <is>
          <t>INV-2043</t>
        </is>
      </c>
      <c r="C8" s="9" t="n">
        <v>9600</v>
      </c>
      <c r="D8" s="14" t="n">
        <v>30</v>
      </c>
      <c r="E8" s="14" t="inlineStr">
        <is>
          <t>Accepted</t>
        </is>
      </c>
      <c r="F8" s="6" t="n"/>
      <c r="G8" s="14" t="n"/>
      <c r="H8" s="12">
        <f>IF(N($C8)=0,"",IF($E8="Accepted",1,IF($E8="Rejected",0,1-Terms!$B$13)))</f>
        <v/>
      </c>
      <c r="I8" s="10">
        <f>IF(N($C8)=0,"",N($D8)+Terms!$B$14)</f>
        <v/>
      </c>
      <c r="J8" s="12">
        <f>IF(N($C8)=0,"",IF($F8="",Terms!$B$4,$F8))</f>
        <v/>
      </c>
      <c r="K8" s="11">
        <f>IF(N($C8)=0,"",$C8*$H8)</f>
        <v/>
      </c>
      <c r="L8" s="11">
        <f>IF(N($C8)=0,"",$K8*$J8)</f>
        <v/>
      </c>
      <c r="M8" s="15">
        <f>IF(N($C8)=0,"",IF(Terms!$B$7=0,0,IF(Terms!$B$8="Yes",ROUNDUP($I8/Terms!$B$7,0),$I8/Terms!$B$7)))</f>
        <v/>
      </c>
      <c r="N8" s="11">
        <f>IF(N($C8)=0,"",$K8*Terms!$B$5)</f>
        <v/>
      </c>
      <c r="O8" s="11">
        <f>IF(N($C8)=0,"",IF(Terms!$B$9="Advance",$L8,$K8)*Terms!$B$6*$M8)</f>
        <v/>
      </c>
      <c r="P8" s="11">
        <f>IF(N($C8)=0,"",Terms!$B$10*$H8+Terms!$B$11)</f>
        <v/>
      </c>
      <c r="Q8" s="11">
        <f>IF(N($C8)=0,"",$N8+$O8+$P8)</f>
        <v/>
      </c>
      <c r="R8" s="11">
        <f>IF(N($C8)=0,"",$K8-$L8-$N8-$O8-Terms!$B$10*$H8)</f>
        <v/>
      </c>
      <c r="S8" s="11">
        <f>IF(N($C8)=0,"",$C8*$J8)</f>
        <v/>
      </c>
      <c r="T8" s="11">
        <f>IF(N($C8)=0,"",$L8*$I8)</f>
        <v/>
      </c>
    </row>
    <row r="9">
      <c r="A9" s="14" t="inlineStr">
        <is>
          <t>Customer C</t>
        </is>
      </c>
      <c r="B9" s="14" t="inlineStr">
        <is>
          <t>INV-2044</t>
        </is>
      </c>
      <c r="C9" s="9" t="n">
        <v>22000</v>
      </c>
      <c r="D9" s="14" t="n">
        <v>60</v>
      </c>
      <c r="E9" s="14" t="inlineStr">
        <is>
          <t>Rejected</t>
        </is>
      </c>
      <c r="F9" s="6" t="n"/>
      <c r="G9" s="14" t="inlineStr">
        <is>
          <t>Customer failed the funder's credit check</t>
        </is>
      </c>
      <c r="H9" s="12">
        <f>IF(N($C9)=0,"",IF($E9="Accepted",1,IF($E9="Rejected",0,1-Terms!$B$13)))</f>
        <v/>
      </c>
      <c r="I9" s="10">
        <f>IF(N($C9)=0,"",N($D9)+Terms!$B$14)</f>
        <v/>
      </c>
      <c r="J9" s="12">
        <f>IF(N($C9)=0,"",IF($F9="",Terms!$B$4,$F9))</f>
        <v/>
      </c>
      <c r="K9" s="11">
        <f>IF(N($C9)=0,"",$C9*$H9)</f>
        <v/>
      </c>
      <c r="L9" s="11">
        <f>IF(N($C9)=0,"",$K9*$J9)</f>
        <v/>
      </c>
      <c r="M9" s="15">
        <f>IF(N($C9)=0,"",IF(Terms!$B$7=0,0,IF(Terms!$B$8="Yes",ROUNDUP($I9/Terms!$B$7,0),$I9/Terms!$B$7)))</f>
        <v/>
      </c>
      <c r="N9" s="11">
        <f>IF(N($C9)=0,"",$K9*Terms!$B$5)</f>
        <v/>
      </c>
      <c r="O9" s="11">
        <f>IF(N($C9)=0,"",IF(Terms!$B$9="Advance",$L9,$K9)*Terms!$B$6*$M9)</f>
        <v/>
      </c>
      <c r="P9" s="11">
        <f>IF(N($C9)=0,"",Terms!$B$10*$H9+Terms!$B$11)</f>
        <v/>
      </c>
      <c r="Q9" s="11">
        <f>IF(N($C9)=0,"",$N9+$O9+$P9)</f>
        <v/>
      </c>
      <c r="R9" s="11">
        <f>IF(N($C9)=0,"",$K9-$L9-$N9-$O9-Terms!$B$10*$H9)</f>
        <v/>
      </c>
      <c r="S9" s="11">
        <f>IF(N($C9)=0,"",$C9*$J9)</f>
        <v/>
      </c>
      <c r="T9" s="11">
        <f>IF(N($C9)=0,"",$L9*$I9)</f>
        <v/>
      </c>
    </row>
    <row r="10">
      <c r="A10" s="14" t="inlineStr">
        <is>
          <t>Customer D</t>
        </is>
      </c>
      <c r="B10" s="14" t="inlineStr">
        <is>
          <t>INV-2045</t>
        </is>
      </c>
      <c r="C10" s="9" t="n">
        <v>6400</v>
      </c>
      <c r="D10" s="14" t="n">
        <v>60</v>
      </c>
      <c r="E10" s="14" t="inlineStr">
        <is>
          <t>Rejected</t>
        </is>
      </c>
      <c r="F10" s="6" t="n"/>
      <c r="G10" s="14" t="inlineStr">
        <is>
          <t>Work not yet signed off by the customer</t>
        </is>
      </c>
      <c r="H10" s="12">
        <f>IF(N($C10)=0,"",IF($E10="Accepted",1,IF($E10="Rejected",0,1-Terms!$B$13)))</f>
        <v/>
      </c>
      <c r="I10" s="10">
        <f>IF(N($C10)=0,"",N($D10)+Terms!$B$14)</f>
        <v/>
      </c>
      <c r="J10" s="12">
        <f>IF(N($C10)=0,"",IF($F10="",Terms!$B$4,$F10))</f>
        <v/>
      </c>
      <c r="K10" s="11">
        <f>IF(N($C10)=0,"",$C10*$H10)</f>
        <v/>
      </c>
      <c r="L10" s="11">
        <f>IF(N($C10)=0,"",$K10*$J10)</f>
        <v/>
      </c>
      <c r="M10" s="15">
        <f>IF(N($C10)=0,"",IF(Terms!$B$7=0,0,IF(Terms!$B$8="Yes",ROUNDUP($I10/Terms!$B$7,0),$I10/Terms!$B$7)))</f>
        <v/>
      </c>
      <c r="N10" s="11">
        <f>IF(N($C10)=0,"",$K10*Terms!$B$5)</f>
        <v/>
      </c>
      <c r="O10" s="11">
        <f>IF(N($C10)=0,"",IF(Terms!$B$9="Advance",$L10,$K10)*Terms!$B$6*$M10)</f>
        <v/>
      </c>
      <c r="P10" s="11">
        <f>IF(N($C10)=0,"",Terms!$B$10*$H10+Terms!$B$11)</f>
        <v/>
      </c>
      <c r="Q10" s="11">
        <f>IF(N($C10)=0,"",$N10+$O10+$P10)</f>
        <v/>
      </c>
      <c r="R10" s="11">
        <f>IF(N($C10)=0,"",$K10-$L10-$N10-$O10-Terms!$B$10*$H10)</f>
        <v/>
      </c>
      <c r="S10" s="11">
        <f>IF(N($C10)=0,"",$C10*$J10)</f>
        <v/>
      </c>
      <c r="T10" s="11">
        <f>IF(N($C10)=0,"",$L10*$I10)</f>
        <v/>
      </c>
    </row>
    <row r="11">
      <c r="A11" s="14" t="inlineStr">
        <is>
          <t>Customer E</t>
        </is>
      </c>
      <c r="B11" s="14" t="inlineStr">
        <is>
          <t>INV-2046</t>
        </is>
      </c>
      <c r="C11" s="9" t="n">
        <v>14800</v>
      </c>
      <c r="D11" s="14" t="n">
        <v>60</v>
      </c>
      <c r="E11" s="14" t="inlineStr">
        <is>
          <t>Unknown</t>
        </is>
      </c>
      <c r="F11" s="6" t="n"/>
      <c r="G11" s="14" t="inlineStr">
        <is>
          <t>New customer, credit check pending</t>
        </is>
      </c>
      <c r="H11" s="12">
        <f>IF(N($C11)=0,"",IF($E11="Accepted",1,IF($E11="Rejected",0,1-Terms!$B$13)))</f>
        <v/>
      </c>
      <c r="I11" s="10">
        <f>IF(N($C11)=0,"",N($D11)+Terms!$B$14)</f>
        <v/>
      </c>
      <c r="J11" s="12">
        <f>IF(N($C11)=0,"",IF($F11="",Terms!$B$4,$F11))</f>
        <v/>
      </c>
      <c r="K11" s="11">
        <f>IF(N($C11)=0,"",$C11*$H11)</f>
        <v/>
      </c>
      <c r="L11" s="11">
        <f>IF(N($C11)=0,"",$K11*$J11)</f>
        <v/>
      </c>
      <c r="M11" s="15">
        <f>IF(N($C11)=0,"",IF(Terms!$B$7=0,0,IF(Terms!$B$8="Yes",ROUNDUP($I11/Terms!$B$7,0),$I11/Terms!$B$7)))</f>
        <v/>
      </c>
      <c r="N11" s="11">
        <f>IF(N($C11)=0,"",$K11*Terms!$B$5)</f>
        <v/>
      </c>
      <c r="O11" s="11">
        <f>IF(N($C11)=0,"",IF(Terms!$B$9="Advance",$L11,$K11)*Terms!$B$6*$M11)</f>
        <v/>
      </c>
      <c r="P11" s="11">
        <f>IF(N($C11)=0,"",Terms!$B$10*$H11+Terms!$B$11)</f>
        <v/>
      </c>
      <c r="Q11" s="11">
        <f>IF(N($C11)=0,"",$N11+$O11+$P11)</f>
        <v/>
      </c>
      <c r="R11" s="11">
        <f>IF(N($C11)=0,"",$K11-$L11-$N11-$O11-Terms!$B$10*$H11)</f>
        <v/>
      </c>
      <c r="S11" s="11">
        <f>IF(N($C11)=0,"",$C11*$J11)</f>
        <v/>
      </c>
      <c r="T11" s="11">
        <f>IF(N($C11)=0,"",$L11*$I11)</f>
        <v/>
      </c>
    </row>
    <row r="12">
      <c r="A12" s="14" t="inlineStr">
        <is>
          <t>Customer B</t>
        </is>
      </c>
      <c r="B12" s="14" t="inlineStr">
        <is>
          <t>INV-2047</t>
        </is>
      </c>
      <c r="C12" s="9" t="n">
        <v>7200</v>
      </c>
      <c r="D12" s="14" t="n">
        <v>30</v>
      </c>
      <c r="E12" s="14" t="inlineStr">
        <is>
          <t>Accepted</t>
        </is>
      </c>
      <c r="F12" s="6" t="n"/>
      <c r="G12" s="14" t="n"/>
      <c r="H12" s="12">
        <f>IF(N($C12)=0,"",IF($E12="Accepted",1,IF($E12="Rejected",0,1-Terms!$B$13)))</f>
        <v/>
      </c>
      <c r="I12" s="10">
        <f>IF(N($C12)=0,"",N($D12)+Terms!$B$14)</f>
        <v/>
      </c>
      <c r="J12" s="12">
        <f>IF(N($C12)=0,"",IF($F12="",Terms!$B$4,$F12))</f>
        <v/>
      </c>
      <c r="K12" s="11">
        <f>IF(N($C12)=0,"",$C12*$H12)</f>
        <v/>
      </c>
      <c r="L12" s="11">
        <f>IF(N($C12)=0,"",$K12*$J12)</f>
        <v/>
      </c>
      <c r="M12" s="15">
        <f>IF(N($C12)=0,"",IF(Terms!$B$7=0,0,IF(Terms!$B$8="Yes",ROUNDUP($I12/Terms!$B$7,0),$I12/Terms!$B$7)))</f>
        <v/>
      </c>
      <c r="N12" s="11">
        <f>IF(N($C12)=0,"",$K12*Terms!$B$5)</f>
        <v/>
      </c>
      <c r="O12" s="11">
        <f>IF(N($C12)=0,"",IF(Terms!$B$9="Advance",$L12,$K12)*Terms!$B$6*$M12)</f>
        <v/>
      </c>
      <c r="P12" s="11">
        <f>IF(N($C12)=0,"",Terms!$B$10*$H12+Terms!$B$11)</f>
        <v/>
      </c>
      <c r="Q12" s="11">
        <f>IF(N($C12)=0,"",$N12+$O12+$P12)</f>
        <v/>
      </c>
      <c r="R12" s="11">
        <f>IF(N($C12)=0,"",$K12-$L12-$N12-$O12-Terms!$B$10*$H12)</f>
        <v/>
      </c>
      <c r="S12" s="11">
        <f>IF(N($C12)=0,"",$C12*$J12)</f>
        <v/>
      </c>
      <c r="T12" s="11">
        <f>IF(N($C12)=0,"",$L12*$I12)</f>
        <v/>
      </c>
    </row>
    <row r="13">
      <c r="A13" s="14" t="inlineStr">
        <is>
          <t>Customer E</t>
        </is>
      </c>
      <c r="B13" s="14" t="inlineStr">
        <is>
          <t>INV-2048</t>
        </is>
      </c>
      <c r="C13" s="9" t="n">
        <v>5500</v>
      </c>
      <c r="D13" s="14" t="n">
        <v>60</v>
      </c>
      <c r="E13" s="14" t="inlineStr">
        <is>
          <t>Unknown</t>
        </is>
      </c>
      <c r="F13" s="6" t="n"/>
      <c r="G13" s="14" t="inlineStr">
        <is>
          <t>New customer, credit check pending</t>
        </is>
      </c>
      <c r="H13" s="12">
        <f>IF(N($C13)=0,"",IF($E13="Accepted",1,IF($E13="Rejected",0,1-Terms!$B$13)))</f>
        <v/>
      </c>
      <c r="I13" s="10">
        <f>IF(N($C13)=0,"",N($D13)+Terms!$B$14)</f>
        <v/>
      </c>
      <c r="J13" s="12">
        <f>IF(N($C13)=0,"",IF($F13="",Terms!$B$4,$F13))</f>
        <v/>
      </c>
      <c r="K13" s="11">
        <f>IF(N($C13)=0,"",$C13*$H13)</f>
        <v/>
      </c>
      <c r="L13" s="11">
        <f>IF(N($C13)=0,"",$K13*$J13)</f>
        <v/>
      </c>
      <c r="M13" s="15">
        <f>IF(N($C13)=0,"",IF(Terms!$B$7=0,0,IF(Terms!$B$8="Yes",ROUNDUP($I13/Terms!$B$7,0),$I13/Terms!$B$7)))</f>
        <v/>
      </c>
      <c r="N13" s="11">
        <f>IF(N($C13)=0,"",$K13*Terms!$B$5)</f>
        <v/>
      </c>
      <c r="O13" s="11">
        <f>IF(N($C13)=0,"",IF(Terms!$B$9="Advance",$L13,$K13)*Terms!$B$6*$M13)</f>
        <v/>
      </c>
      <c r="P13" s="11">
        <f>IF(N($C13)=0,"",Terms!$B$10*$H13+Terms!$B$11)</f>
        <v/>
      </c>
      <c r="Q13" s="11">
        <f>IF(N($C13)=0,"",$N13+$O13+$P13)</f>
        <v/>
      </c>
      <c r="R13" s="11">
        <f>IF(N($C13)=0,"",$K13-$L13-$N13-$O13-Terms!$B$10*$H13)</f>
        <v/>
      </c>
      <c r="S13" s="11">
        <f>IF(N($C13)=0,"",$C13*$J13)</f>
        <v/>
      </c>
      <c r="T13" s="11">
        <f>IF(N($C13)=0,"",$L13*$I13)</f>
        <v/>
      </c>
    </row>
    <row r="14">
      <c r="A14" s="14" t="n"/>
      <c r="B14" s="14" t="n"/>
      <c r="C14" s="9" t="n"/>
      <c r="D14" s="14" t="n"/>
      <c r="E14" s="14" t="n"/>
      <c r="F14" s="6" t="n"/>
      <c r="G14" s="14" t="n"/>
      <c r="H14" s="12">
        <f>IF(N($C14)=0,"",IF($E14="Accepted",1,IF($E14="Rejected",0,1-Terms!$B$13)))</f>
        <v/>
      </c>
      <c r="I14" s="10">
        <f>IF(N($C14)=0,"",N($D14)+Terms!$B$14)</f>
        <v/>
      </c>
      <c r="J14" s="12">
        <f>IF(N($C14)=0,"",IF($F14="",Terms!$B$4,$F14))</f>
        <v/>
      </c>
      <c r="K14" s="11">
        <f>IF(N($C14)=0,"",$C14*$H14)</f>
        <v/>
      </c>
      <c r="L14" s="11">
        <f>IF(N($C14)=0,"",$K14*$J14)</f>
        <v/>
      </c>
      <c r="M14" s="15">
        <f>IF(N($C14)=0,"",IF(Terms!$B$7=0,0,IF(Terms!$B$8="Yes",ROUNDUP($I14/Terms!$B$7,0),$I14/Terms!$B$7)))</f>
        <v/>
      </c>
      <c r="N14" s="11">
        <f>IF(N($C14)=0,"",$K14*Terms!$B$5)</f>
        <v/>
      </c>
      <c r="O14" s="11">
        <f>IF(N($C14)=0,"",IF(Terms!$B$9="Advance",$L14,$K14)*Terms!$B$6*$M14)</f>
        <v/>
      </c>
      <c r="P14" s="11">
        <f>IF(N($C14)=0,"",Terms!$B$10*$H14+Terms!$B$11)</f>
        <v/>
      </c>
      <c r="Q14" s="11">
        <f>IF(N($C14)=0,"",$N14+$O14+$P14)</f>
        <v/>
      </c>
      <c r="R14" s="11">
        <f>IF(N($C14)=0,"",$K14-$L14-$N14-$O14-Terms!$B$10*$H14)</f>
        <v/>
      </c>
      <c r="S14" s="11">
        <f>IF(N($C14)=0,"",$C14*$J14)</f>
        <v/>
      </c>
      <c r="T14" s="11">
        <f>IF(N($C14)=0,"",$L14*$I14)</f>
        <v/>
      </c>
    </row>
    <row r="15">
      <c r="A15" s="14" t="n"/>
      <c r="B15" s="14" t="n"/>
      <c r="C15" s="9" t="n"/>
      <c r="D15" s="14" t="n"/>
      <c r="E15" s="14" t="n"/>
      <c r="F15" s="6" t="n"/>
      <c r="G15" s="14" t="n"/>
      <c r="H15" s="12">
        <f>IF(N($C15)=0,"",IF($E15="Accepted",1,IF($E15="Rejected",0,1-Terms!$B$13)))</f>
        <v/>
      </c>
      <c r="I15" s="10">
        <f>IF(N($C15)=0,"",N($D15)+Terms!$B$14)</f>
        <v/>
      </c>
      <c r="J15" s="12">
        <f>IF(N($C15)=0,"",IF($F15="",Terms!$B$4,$F15))</f>
        <v/>
      </c>
      <c r="K15" s="11">
        <f>IF(N($C15)=0,"",$C15*$H15)</f>
        <v/>
      </c>
      <c r="L15" s="11">
        <f>IF(N($C15)=0,"",$K15*$J15)</f>
        <v/>
      </c>
      <c r="M15" s="15">
        <f>IF(N($C15)=0,"",IF(Terms!$B$7=0,0,IF(Terms!$B$8="Yes",ROUNDUP($I15/Terms!$B$7,0),$I15/Terms!$B$7)))</f>
        <v/>
      </c>
      <c r="N15" s="11">
        <f>IF(N($C15)=0,"",$K15*Terms!$B$5)</f>
        <v/>
      </c>
      <c r="O15" s="11">
        <f>IF(N($C15)=0,"",IF(Terms!$B$9="Advance",$L15,$K15)*Terms!$B$6*$M15)</f>
        <v/>
      </c>
      <c r="P15" s="11">
        <f>IF(N($C15)=0,"",Terms!$B$10*$H15+Terms!$B$11)</f>
        <v/>
      </c>
      <c r="Q15" s="11">
        <f>IF(N($C15)=0,"",$N15+$O15+$P15)</f>
        <v/>
      </c>
      <c r="R15" s="11">
        <f>IF(N($C15)=0,"",$K15-$L15-$N15-$O15-Terms!$B$10*$H15)</f>
        <v/>
      </c>
      <c r="S15" s="11">
        <f>IF(N($C15)=0,"",$C15*$J15)</f>
        <v/>
      </c>
      <c r="T15" s="11">
        <f>IF(N($C15)=0,"",$L15*$I15)</f>
        <v/>
      </c>
    </row>
    <row r="16">
      <c r="A16" s="14" t="n"/>
      <c r="B16" s="14" t="n"/>
      <c r="C16" s="9" t="n"/>
      <c r="D16" s="14" t="n"/>
      <c r="E16" s="14" t="n"/>
      <c r="F16" s="6" t="n"/>
      <c r="G16" s="14" t="n"/>
      <c r="H16" s="12">
        <f>IF(N($C16)=0,"",IF($E16="Accepted",1,IF($E16="Rejected",0,1-Terms!$B$13)))</f>
        <v/>
      </c>
      <c r="I16" s="10">
        <f>IF(N($C16)=0,"",N($D16)+Terms!$B$14)</f>
        <v/>
      </c>
      <c r="J16" s="12">
        <f>IF(N($C16)=0,"",IF($F16="",Terms!$B$4,$F16))</f>
        <v/>
      </c>
      <c r="K16" s="11">
        <f>IF(N($C16)=0,"",$C16*$H16)</f>
        <v/>
      </c>
      <c r="L16" s="11">
        <f>IF(N($C16)=0,"",$K16*$J16)</f>
        <v/>
      </c>
      <c r="M16" s="15">
        <f>IF(N($C16)=0,"",IF(Terms!$B$7=0,0,IF(Terms!$B$8="Yes",ROUNDUP($I16/Terms!$B$7,0),$I16/Terms!$B$7)))</f>
        <v/>
      </c>
      <c r="N16" s="11">
        <f>IF(N($C16)=0,"",$K16*Terms!$B$5)</f>
        <v/>
      </c>
      <c r="O16" s="11">
        <f>IF(N($C16)=0,"",IF(Terms!$B$9="Advance",$L16,$K16)*Terms!$B$6*$M16)</f>
        <v/>
      </c>
      <c r="P16" s="11">
        <f>IF(N($C16)=0,"",Terms!$B$10*$H16+Terms!$B$11)</f>
        <v/>
      </c>
      <c r="Q16" s="11">
        <f>IF(N($C16)=0,"",$N16+$O16+$P16)</f>
        <v/>
      </c>
      <c r="R16" s="11">
        <f>IF(N($C16)=0,"",$K16-$L16-$N16-$O16-Terms!$B$10*$H16)</f>
        <v/>
      </c>
      <c r="S16" s="11">
        <f>IF(N($C16)=0,"",$C16*$J16)</f>
        <v/>
      </c>
      <c r="T16" s="11">
        <f>IF(N($C16)=0,"",$L16*$I16)</f>
        <v/>
      </c>
    </row>
    <row r="17">
      <c r="A17" s="14" t="n"/>
      <c r="B17" s="14" t="n"/>
      <c r="C17" s="9" t="n"/>
      <c r="D17" s="14" t="n"/>
      <c r="E17" s="14" t="n"/>
      <c r="F17" s="6" t="n"/>
      <c r="G17" s="14" t="n"/>
      <c r="H17" s="12">
        <f>IF(N($C17)=0,"",IF($E17="Accepted",1,IF($E17="Rejected",0,1-Terms!$B$13)))</f>
        <v/>
      </c>
      <c r="I17" s="10">
        <f>IF(N($C17)=0,"",N($D17)+Terms!$B$14)</f>
        <v/>
      </c>
      <c r="J17" s="12">
        <f>IF(N($C17)=0,"",IF($F17="",Terms!$B$4,$F17))</f>
        <v/>
      </c>
      <c r="K17" s="11">
        <f>IF(N($C17)=0,"",$C17*$H17)</f>
        <v/>
      </c>
      <c r="L17" s="11">
        <f>IF(N($C17)=0,"",$K17*$J17)</f>
        <v/>
      </c>
      <c r="M17" s="15">
        <f>IF(N($C17)=0,"",IF(Terms!$B$7=0,0,IF(Terms!$B$8="Yes",ROUNDUP($I17/Terms!$B$7,0),$I17/Terms!$B$7)))</f>
        <v/>
      </c>
      <c r="N17" s="11">
        <f>IF(N($C17)=0,"",$K17*Terms!$B$5)</f>
        <v/>
      </c>
      <c r="O17" s="11">
        <f>IF(N($C17)=0,"",IF(Terms!$B$9="Advance",$L17,$K17)*Terms!$B$6*$M17)</f>
        <v/>
      </c>
      <c r="P17" s="11">
        <f>IF(N($C17)=0,"",Terms!$B$10*$H17+Terms!$B$11)</f>
        <v/>
      </c>
      <c r="Q17" s="11">
        <f>IF(N($C17)=0,"",$N17+$O17+$P17)</f>
        <v/>
      </c>
      <c r="R17" s="11">
        <f>IF(N($C17)=0,"",$K17-$L17-$N17-$O17-Terms!$B$10*$H17)</f>
        <v/>
      </c>
      <c r="S17" s="11">
        <f>IF(N($C17)=0,"",$C17*$J17)</f>
        <v/>
      </c>
      <c r="T17" s="11">
        <f>IF(N($C17)=0,"",$L17*$I17)</f>
        <v/>
      </c>
    </row>
    <row r="18">
      <c r="A18" s="14" t="n"/>
      <c r="B18" s="14" t="n"/>
      <c r="C18" s="9" t="n"/>
      <c r="D18" s="14" t="n"/>
      <c r="E18" s="14" t="n"/>
      <c r="F18" s="6" t="n"/>
      <c r="G18" s="14" t="n"/>
      <c r="H18" s="12">
        <f>IF(N($C18)=0,"",IF($E18="Accepted",1,IF($E18="Rejected",0,1-Terms!$B$13)))</f>
        <v/>
      </c>
      <c r="I18" s="10">
        <f>IF(N($C18)=0,"",N($D18)+Terms!$B$14)</f>
        <v/>
      </c>
      <c r="J18" s="12">
        <f>IF(N($C18)=0,"",IF($F18="",Terms!$B$4,$F18))</f>
        <v/>
      </c>
      <c r="K18" s="11">
        <f>IF(N($C18)=0,"",$C18*$H18)</f>
        <v/>
      </c>
      <c r="L18" s="11">
        <f>IF(N($C18)=0,"",$K18*$J18)</f>
        <v/>
      </c>
      <c r="M18" s="15">
        <f>IF(N($C18)=0,"",IF(Terms!$B$7=0,0,IF(Terms!$B$8="Yes",ROUNDUP($I18/Terms!$B$7,0),$I18/Terms!$B$7)))</f>
        <v/>
      </c>
      <c r="N18" s="11">
        <f>IF(N($C18)=0,"",$K18*Terms!$B$5)</f>
        <v/>
      </c>
      <c r="O18" s="11">
        <f>IF(N($C18)=0,"",IF(Terms!$B$9="Advance",$L18,$K18)*Terms!$B$6*$M18)</f>
        <v/>
      </c>
      <c r="P18" s="11">
        <f>IF(N($C18)=0,"",Terms!$B$10*$H18+Terms!$B$11)</f>
        <v/>
      </c>
      <c r="Q18" s="11">
        <f>IF(N($C18)=0,"",$N18+$O18+$P18)</f>
        <v/>
      </c>
      <c r="R18" s="11">
        <f>IF(N($C18)=0,"",$K18-$L18-$N18-$O18-Terms!$B$10*$H18)</f>
        <v/>
      </c>
      <c r="S18" s="11">
        <f>IF(N($C18)=0,"",$C18*$J18)</f>
        <v/>
      </c>
      <c r="T18" s="11">
        <f>IF(N($C18)=0,"",$L18*$I18)</f>
        <v/>
      </c>
    </row>
    <row r="19">
      <c r="A19" s="14" t="n"/>
      <c r="B19" s="14" t="n"/>
      <c r="C19" s="9" t="n"/>
      <c r="D19" s="14" t="n"/>
      <c r="E19" s="14" t="n"/>
      <c r="F19" s="6" t="n"/>
      <c r="G19" s="14" t="n"/>
      <c r="H19" s="12">
        <f>IF(N($C19)=0,"",IF($E19="Accepted",1,IF($E19="Rejected",0,1-Terms!$B$13)))</f>
        <v/>
      </c>
      <c r="I19" s="10">
        <f>IF(N($C19)=0,"",N($D19)+Terms!$B$14)</f>
        <v/>
      </c>
      <c r="J19" s="12">
        <f>IF(N($C19)=0,"",IF($F19="",Terms!$B$4,$F19))</f>
        <v/>
      </c>
      <c r="K19" s="11">
        <f>IF(N($C19)=0,"",$C19*$H19)</f>
        <v/>
      </c>
      <c r="L19" s="11">
        <f>IF(N($C19)=0,"",$K19*$J19)</f>
        <v/>
      </c>
      <c r="M19" s="15">
        <f>IF(N($C19)=0,"",IF(Terms!$B$7=0,0,IF(Terms!$B$8="Yes",ROUNDUP($I19/Terms!$B$7,0),$I19/Terms!$B$7)))</f>
        <v/>
      </c>
      <c r="N19" s="11">
        <f>IF(N($C19)=0,"",$K19*Terms!$B$5)</f>
        <v/>
      </c>
      <c r="O19" s="11">
        <f>IF(N($C19)=0,"",IF(Terms!$B$9="Advance",$L19,$K19)*Terms!$B$6*$M19)</f>
        <v/>
      </c>
      <c r="P19" s="11">
        <f>IF(N($C19)=0,"",Terms!$B$10*$H19+Terms!$B$11)</f>
        <v/>
      </c>
      <c r="Q19" s="11">
        <f>IF(N($C19)=0,"",$N19+$O19+$P19)</f>
        <v/>
      </c>
      <c r="R19" s="11">
        <f>IF(N($C19)=0,"",$K19-$L19-$N19-$O19-Terms!$B$10*$H19)</f>
        <v/>
      </c>
      <c r="S19" s="11">
        <f>IF(N($C19)=0,"",$C19*$J19)</f>
        <v/>
      </c>
      <c r="T19" s="11">
        <f>IF(N($C19)=0,"",$L19*$I19)</f>
        <v/>
      </c>
    </row>
    <row r="20">
      <c r="A20" s="14" t="n"/>
      <c r="B20" s="14" t="n"/>
      <c r="C20" s="9" t="n"/>
      <c r="D20" s="14" t="n"/>
      <c r="E20" s="14" t="n"/>
      <c r="F20" s="6" t="n"/>
      <c r="G20" s="14" t="n"/>
      <c r="H20" s="12">
        <f>IF(N($C20)=0,"",IF($E20="Accepted",1,IF($E20="Rejected",0,1-Terms!$B$13)))</f>
        <v/>
      </c>
      <c r="I20" s="10">
        <f>IF(N($C20)=0,"",N($D20)+Terms!$B$14)</f>
        <v/>
      </c>
      <c r="J20" s="12">
        <f>IF(N($C20)=0,"",IF($F20="",Terms!$B$4,$F20))</f>
        <v/>
      </c>
      <c r="K20" s="11">
        <f>IF(N($C20)=0,"",$C20*$H20)</f>
        <v/>
      </c>
      <c r="L20" s="11">
        <f>IF(N($C20)=0,"",$K20*$J20)</f>
        <v/>
      </c>
      <c r="M20" s="15">
        <f>IF(N($C20)=0,"",IF(Terms!$B$7=0,0,IF(Terms!$B$8="Yes",ROUNDUP($I20/Terms!$B$7,0),$I20/Terms!$B$7)))</f>
        <v/>
      </c>
      <c r="N20" s="11">
        <f>IF(N($C20)=0,"",$K20*Terms!$B$5)</f>
        <v/>
      </c>
      <c r="O20" s="11">
        <f>IF(N($C20)=0,"",IF(Terms!$B$9="Advance",$L20,$K20)*Terms!$B$6*$M20)</f>
        <v/>
      </c>
      <c r="P20" s="11">
        <f>IF(N($C20)=0,"",Terms!$B$10*$H20+Terms!$B$11)</f>
        <v/>
      </c>
      <c r="Q20" s="11">
        <f>IF(N($C20)=0,"",$N20+$O20+$P20)</f>
        <v/>
      </c>
      <c r="R20" s="11">
        <f>IF(N($C20)=0,"",$K20-$L20-$N20-$O20-Terms!$B$10*$H20)</f>
        <v/>
      </c>
      <c r="S20" s="11">
        <f>IF(N($C20)=0,"",$C20*$J20)</f>
        <v/>
      </c>
      <c r="T20" s="11">
        <f>IF(N($C20)=0,"",$L20*$I20)</f>
        <v/>
      </c>
    </row>
    <row r="21">
      <c r="A21" s="14" t="n"/>
      <c r="B21" s="14" t="n"/>
      <c r="C21" s="9" t="n"/>
      <c r="D21" s="14" t="n"/>
      <c r="E21" s="14" t="n"/>
      <c r="F21" s="6" t="n"/>
      <c r="G21" s="14" t="n"/>
      <c r="H21" s="12">
        <f>IF(N($C21)=0,"",IF($E21="Accepted",1,IF($E21="Rejected",0,1-Terms!$B$13)))</f>
        <v/>
      </c>
      <c r="I21" s="10">
        <f>IF(N($C21)=0,"",N($D21)+Terms!$B$14)</f>
        <v/>
      </c>
      <c r="J21" s="12">
        <f>IF(N($C21)=0,"",IF($F21="",Terms!$B$4,$F21))</f>
        <v/>
      </c>
      <c r="K21" s="11">
        <f>IF(N($C21)=0,"",$C21*$H21)</f>
        <v/>
      </c>
      <c r="L21" s="11">
        <f>IF(N($C21)=0,"",$K21*$J21)</f>
        <v/>
      </c>
      <c r="M21" s="15">
        <f>IF(N($C21)=0,"",IF(Terms!$B$7=0,0,IF(Terms!$B$8="Yes",ROUNDUP($I21/Terms!$B$7,0),$I21/Terms!$B$7)))</f>
        <v/>
      </c>
      <c r="N21" s="11">
        <f>IF(N($C21)=0,"",$K21*Terms!$B$5)</f>
        <v/>
      </c>
      <c r="O21" s="11">
        <f>IF(N($C21)=0,"",IF(Terms!$B$9="Advance",$L21,$K21)*Terms!$B$6*$M21)</f>
        <v/>
      </c>
      <c r="P21" s="11">
        <f>IF(N($C21)=0,"",Terms!$B$10*$H21+Terms!$B$11)</f>
        <v/>
      </c>
      <c r="Q21" s="11">
        <f>IF(N($C21)=0,"",$N21+$O21+$P21)</f>
        <v/>
      </c>
      <c r="R21" s="11">
        <f>IF(N($C21)=0,"",$K21-$L21-$N21-$O21-Terms!$B$10*$H21)</f>
        <v/>
      </c>
      <c r="S21" s="11">
        <f>IF(N($C21)=0,"",$C21*$J21)</f>
        <v/>
      </c>
      <c r="T21" s="11">
        <f>IF(N($C21)=0,"",$L21*$I21)</f>
        <v/>
      </c>
    </row>
    <row r="22">
      <c r="A22" s="14" t="n"/>
      <c r="B22" s="14" t="n"/>
      <c r="C22" s="9" t="n"/>
      <c r="D22" s="14" t="n"/>
      <c r="E22" s="14" t="n"/>
      <c r="F22" s="6" t="n"/>
      <c r="G22" s="14" t="n"/>
      <c r="H22" s="12">
        <f>IF(N($C22)=0,"",IF($E22="Accepted",1,IF($E22="Rejected",0,1-Terms!$B$13)))</f>
        <v/>
      </c>
      <c r="I22" s="10">
        <f>IF(N($C22)=0,"",N($D22)+Terms!$B$14)</f>
        <v/>
      </c>
      <c r="J22" s="12">
        <f>IF(N($C22)=0,"",IF($F22="",Terms!$B$4,$F22))</f>
        <v/>
      </c>
      <c r="K22" s="11">
        <f>IF(N($C22)=0,"",$C22*$H22)</f>
        <v/>
      </c>
      <c r="L22" s="11">
        <f>IF(N($C22)=0,"",$K22*$J22)</f>
        <v/>
      </c>
      <c r="M22" s="15">
        <f>IF(N($C22)=0,"",IF(Terms!$B$7=0,0,IF(Terms!$B$8="Yes",ROUNDUP($I22/Terms!$B$7,0),$I22/Terms!$B$7)))</f>
        <v/>
      </c>
      <c r="N22" s="11">
        <f>IF(N($C22)=0,"",$K22*Terms!$B$5)</f>
        <v/>
      </c>
      <c r="O22" s="11">
        <f>IF(N($C22)=0,"",IF(Terms!$B$9="Advance",$L22,$K22)*Terms!$B$6*$M22)</f>
        <v/>
      </c>
      <c r="P22" s="11">
        <f>IF(N($C22)=0,"",Terms!$B$10*$H22+Terms!$B$11)</f>
        <v/>
      </c>
      <c r="Q22" s="11">
        <f>IF(N($C22)=0,"",$N22+$O22+$P22)</f>
        <v/>
      </c>
      <c r="R22" s="11">
        <f>IF(N($C22)=0,"",$K22-$L22-$N22-$O22-Terms!$B$10*$H22)</f>
        <v/>
      </c>
      <c r="S22" s="11">
        <f>IF(N($C22)=0,"",$C22*$J22)</f>
        <v/>
      </c>
      <c r="T22" s="11">
        <f>IF(N($C22)=0,"",$L22*$I22)</f>
        <v/>
      </c>
    </row>
    <row r="23">
      <c r="A23" s="14" t="n"/>
      <c r="B23" s="14" t="n"/>
      <c r="C23" s="9" t="n"/>
      <c r="D23" s="14" t="n"/>
      <c r="E23" s="14" t="n"/>
      <c r="F23" s="6" t="n"/>
      <c r="G23" s="14" t="n"/>
      <c r="H23" s="12">
        <f>IF(N($C23)=0,"",IF($E23="Accepted",1,IF($E23="Rejected",0,1-Terms!$B$13)))</f>
        <v/>
      </c>
      <c r="I23" s="10">
        <f>IF(N($C23)=0,"",N($D23)+Terms!$B$14)</f>
        <v/>
      </c>
      <c r="J23" s="12">
        <f>IF(N($C23)=0,"",IF($F23="",Terms!$B$4,$F23))</f>
        <v/>
      </c>
      <c r="K23" s="11">
        <f>IF(N($C23)=0,"",$C23*$H23)</f>
        <v/>
      </c>
      <c r="L23" s="11">
        <f>IF(N($C23)=0,"",$K23*$J23)</f>
        <v/>
      </c>
      <c r="M23" s="15">
        <f>IF(N($C23)=0,"",IF(Terms!$B$7=0,0,IF(Terms!$B$8="Yes",ROUNDUP($I23/Terms!$B$7,0),$I23/Terms!$B$7)))</f>
        <v/>
      </c>
      <c r="N23" s="11">
        <f>IF(N($C23)=0,"",$K23*Terms!$B$5)</f>
        <v/>
      </c>
      <c r="O23" s="11">
        <f>IF(N($C23)=0,"",IF(Terms!$B$9="Advance",$L23,$K23)*Terms!$B$6*$M23)</f>
        <v/>
      </c>
      <c r="P23" s="11">
        <f>IF(N($C23)=0,"",Terms!$B$10*$H23+Terms!$B$11)</f>
        <v/>
      </c>
      <c r="Q23" s="11">
        <f>IF(N($C23)=0,"",$N23+$O23+$P23)</f>
        <v/>
      </c>
      <c r="R23" s="11">
        <f>IF(N($C23)=0,"",$K23-$L23-$N23-$O23-Terms!$B$10*$H23)</f>
        <v/>
      </c>
      <c r="S23" s="11">
        <f>IF(N($C23)=0,"",$C23*$J23)</f>
        <v/>
      </c>
      <c r="T23" s="11">
        <f>IF(N($C23)=0,"",$L23*$I23)</f>
        <v/>
      </c>
    </row>
    <row r="24">
      <c r="A24" s="14" t="n"/>
      <c r="B24" s="14" t="n"/>
      <c r="C24" s="9" t="n"/>
      <c r="D24" s="14" t="n"/>
      <c r="E24" s="14" t="n"/>
      <c r="F24" s="6" t="n"/>
      <c r="G24" s="14" t="n"/>
      <c r="H24" s="12">
        <f>IF(N($C24)=0,"",IF($E24="Accepted",1,IF($E24="Rejected",0,1-Terms!$B$13)))</f>
        <v/>
      </c>
      <c r="I24" s="10">
        <f>IF(N($C24)=0,"",N($D24)+Terms!$B$14)</f>
        <v/>
      </c>
      <c r="J24" s="12">
        <f>IF(N($C24)=0,"",IF($F24="",Terms!$B$4,$F24))</f>
        <v/>
      </c>
      <c r="K24" s="11">
        <f>IF(N($C24)=0,"",$C24*$H24)</f>
        <v/>
      </c>
      <c r="L24" s="11">
        <f>IF(N($C24)=0,"",$K24*$J24)</f>
        <v/>
      </c>
      <c r="M24" s="15">
        <f>IF(N($C24)=0,"",IF(Terms!$B$7=0,0,IF(Terms!$B$8="Yes",ROUNDUP($I24/Terms!$B$7,0),$I24/Terms!$B$7)))</f>
        <v/>
      </c>
      <c r="N24" s="11">
        <f>IF(N($C24)=0,"",$K24*Terms!$B$5)</f>
        <v/>
      </c>
      <c r="O24" s="11">
        <f>IF(N($C24)=0,"",IF(Terms!$B$9="Advance",$L24,$K24)*Terms!$B$6*$M24)</f>
        <v/>
      </c>
      <c r="P24" s="11">
        <f>IF(N($C24)=0,"",Terms!$B$10*$H24+Terms!$B$11)</f>
        <v/>
      </c>
      <c r="Q24" s="11">
        <f>IF(N($C24)=0,"",$N24+$O24+$P24)</f>
        <v/>
      </c>
      <c r="R24" s="11">
        <f>IF(N($C24)=0,"",$K24-$L24-$N24-$O24-Terms!$B$10*$H24)</f>
        <v/>
      </c>
      <c r="S24" s="11">
        <f>IF(N($C24)=0,"",$C24*$J24)</f>
        <v/>
      </c>
      <c r="T24" s="11">
        <f>IF(N($C24)=0,"",$L24*$I24)</f>
        <v/>
      </c>
    </row>
    <row r="25">
      <c r="A25" s="14" t="n"/>
      <c r="B25" s="14" t="n"/>
      <c r="C25" s="9" t="n"/>
      <c r="D25" s="14" t="n"/>
      <c r="E25" s="14" t="n"/>
      <c r="F25" s="6" t="n"/>
      <c r="G25" s="14" t="n"/>
      <c r="H25" s="12">
        <f>IF(N($C25)=0,"",IF($E25="Accepted",1,IF($E25="Rejected",0,1-Terms!$B$13)))</f>
        <v/>
      </c>
      <c r="I25" s="10">
        <f>IF(N($C25)=0,"",N($D25)+Terms!$B$14)</f>
        <v/>
      </c>
      <c r="J25" s="12">
        <f>IF(N($C25)=0,"",IF($F25="",Terms!$B$4,$F25))</f>
        <v/>
      </c>
      <c r="K25" s="11">
        <f>IF(N($C25)=0,"",$C25*$H25)</f>
        <v/>
      </c>
      <c r="L25" s="11">
        <f>IF(N($C25)=0,"",$K25*$J25)</f>
        <v/>
      </c>
      <c r="M25" s="15">
        <f>IF(N($C25)=0,"",IF(Terms!$B$7=0,0,IF(Terms!$B$8="Yes",ROUNDUP($I25/Terms!$B$7,0),$I25/Terms!$B$7)))</f>
        <v/>
      </c>
      <c r="N25" s="11">
        <f>IF(N($C25)=0,"",$K25*Terms!$B$5)</f>
        <v/>
      </c>
      <c r="O25" s="11">
        <f>IF(N($C25)=0,"",IF(Terms!$B$9="Advance",$L25,$K25)*Terms!$B$6*$M25)</f>
        <v/>
      </c>
      <c r="P25" s="11">
        <f>IF(N($C25)=0,"",Terms!$B$10*$H25+Terms!$B$11)</f>
        <v/>
      </c>
      <c r="Q25" s="11">
        <f>IF(N($C25)=0,"",$N25+$O25+$P25)</f>
        <v/>
      </c>
      <c r="R25" s="11">
        <f>IF(N($C25)=0,"",$K25-$L25-$N25-$O25-Terms!$B$10*$H25)</f>
        <v/>
      </c>
      <c r="S25" s="11">
        <f>IF(N($C25)=0,"",$C25*$J25)</f>
        <v/>
      </c>
      <c r="T25" s="11">
        <f>IF(N($C25)=0,"",$L25*$I25)</f>
        <v/>
      </c>
    </row>
    <row r="26">
      <c r="A26" s="14" t="n"/>
      <c r="B26" s="14" t="n"/>
      <c r="C26" s="9" t="n"/>
      <c r="D26" s="14" t="n"/>
      <c r="E26" s="14" t="n"/>
      <c r="F26" s="6" t="n"/>
      <c r="G26" s="14" t="n"/>
      <c r="H26" s="12">
        <f>IF(N($C26)=0,"",IF($E26="Accepted",1,IF($E26="Rejected",0,1-Terms!$B$13)))</f>
        <v/>
      </c>
      <c r="I26" s="10">
        <f>IF(N($C26)=0,"",N($D26)+Terms!$B$14)</f>
        <v/>
      </c>
      <c r="J26" s="12">
        <f>IF(N($C26)=0,"",IF($F26="",Terms!$B$4,$F26))</f>
        <v/>
      </c>
      <c r="K26" s="11">
        <f>IF(N($C26)=0,"",$C26*$H26)</f>
        <v/>
      </c>
      <c r="L26" s="11">
        <f>IF(N($C26)=0,"",$K26*$J26)</f>
        <v/>
      </c>
      <c r="M26" s="15">
        <f>IF(N($C26)=0,"",IF(Terms!$B$7=0,0,IF(Terms!$B$8="Yes",ROUNDUP($I26/Terms!$B$7,0),$I26/Terms!$B$7)))</f>
        <v/>
      </c>
      <c r="N26" s="11">
        <f>IF(N($C26)=0,"",$K26*Terms!$B$5)</f>
        <v/>
      </c>
      <c r="O26" s="11">
        <f>IF(N($C26)=0,"",IF(Terms!$B$9="Advance",$L26,$K26)*Terms!$B$6*$M26)</f>
        <v/>
      </c>
      <c r="P26" s="11">
        <f>IF(N($C26)=0,"",Terms!$B$10*$H26+Terms!$B$11)</f>
        <v/>
      </c>
      <c r="Q26" s="11">
        <f>IF(N($C26)=0,"",$N26+$O26+$P26)</f>
        <v/>
      </c>
      <c r="R26" s="11">
        <f>IF(N($C26)=0,"",$K26-$L26-$N26-$O26-Terms!$B$10*$H26)</f>
        <v/>
      </c>
      <c r="S26" s="11">
        <f>IF(N($C26)=0,"",$C26*$J26)</f>
        <v/>
      </c>
      <c r="T26" s="11">
        <f>IF(N($C26)=0,"",$L26*$I26)</f>
        <v/>
      </c>
    </row>
    <row r="27">
      <c r="A27" s="14" t="n"/>
      <c r="B27" s="14" t="n"/>
      <c r="C27" s="9" t="n"/>
      <c r="D27" s="14" t="n"/>
      <c r="E27" s="14" t="n"/>
      <c r="F27" s="6" t="n"/>
      <c r="G27" s="14" t="n"/>
      <c r="H27" s="12">
        <f>IF(N($C27)=0,"",IF($E27="Accepted",1,IF($E27="Rejected",0,1-Terms!$B$13)))</f>
        <v/>
      </c>
      <c r="I27" s="10">
        <f>IF(N($C27)=0,"",N($D27)+Terms!$B$14)</f>
        <v/>
      </c>
      <c r="J27" s="12">
        <f>IF(N($C27)=0,"",IF($F27="",Terms!$B$4,$F27))</f>
        <v/>
      </c>
      <c r="K27" s="11">
        <f>IF(N($C27)=0,"",$C27*$H27)</f>
        <v/>
      </c>
      <c r="L27" s="11">
        <f>IF(N($C27)=0,"",$K27*$J27)</f>
        <v/>
      </c>
      <c r="M27" s="15">
        <f>IF(N($C27)=0,"",IF(Terms!$B$7=0,0,IF(Terms!$B$8="Yes",ROUNDUP($I27/Terms!$B$7,0),$I27/Terms!$B$7)))</f>
        <v/>
      </c>
      <c r="N27" s="11">
        <f>IF(N($C27)=0,"",$K27*Terms!$B$5)</f>
        <v/>
      </c>
      <c r="O27" s="11">
        <f>IF(N($C27)=0,"",IF(Terms!$B$9="Advance",$L27,$K27)*Terms!$B$6*$M27)</f>
        <v/>
      </c>
      <c r="P27" s="11">
        <f>IF(N($C27)=0,"",Terms!$B$10*$H27+Terms!$B$11)</f>
        <v/>
      </c>
      <c r="Q27" s="11">
        <f>IF(N($C27)=0,"",$N27+$O27+$P27)</f>
        <v/>
      </c>
      <c r="R27" s="11">
        <f>IF(N($C27)=0,"",$K27-$L27-$N27-$O27-Terms!$B$10*$H27)</f>
        <v/>
      </c>
      <c r="S27" s="11">
        <f>IF(N($C27)=0,"",$C27*$J27)</f>
        <v/>
      </c>
      <c r="T27" s="11">
        <f>IF(N($C27)=0,"",$L27*$I27)</f>
        <v/>
      </c>
    </row>
    <row r="28">
      <c r="A28" s="14" t="n"/>
      <c r="B28" s="14" t="n"/>
      <c r="C28" s="9" t="n"/>
      <c r="D28" s="14" t="n"/>
      <c r="E28" s="14" t="n"/>
      <c r="F28" s="6" t="n"/>
      <c r="G28" s="14" t="n"/>
      <c r="H28" s="12">
        <f>IF(N($C28)=0,"",IF($E28="Accepted",1,IF($E28="Rejected",0,1-Terms!$B$13)))</f>
        <v/>
      </c>
      <c r="I28" s="10">
        <f>IF(N($C28)=0,"",N($D28)+Terms!$B$14)</f>
        <v/>
      </c>
      <c r="J28" s="12">
        <f>IF(N($C28)=0,"",IF($F28="",Terms!$B$4,$F28))</f>
        <v/>
      </c>
      <c r="K28" s="11">
        <f>IF(N($C28)=0,"",$C28*$H28)</f>
        <v/>
      </c>
      <c r="L28" s="11">
        <f>IF(N($C28)=0,"",$K28*$J28)</f>
        <v/>
      </c>
      <c r="M28" s="15">
        <f>IF(N($C28)=0,"",IF(Terms!$B$7=0,0,IF(Terms!$B$8="Yes",ROUNDUP($I28/Terms!$B$7,0),$I28/Terms!$B$7)))</f>
        <v/>
      </c>
      <c r="N28" s="11">
        <f>IF(N($C28)=0,"",$K28*Terms!$B$5)</f>
        <v/>
      </c>
      <c r="O28" s="11">
        <f>IF(N($C28)=0,"",IF(Terms!$B$9="Advance",$L28,$K28)*Terms!$B$6*$M28)</f>
        <v/>
      </c>
      <c r="P28" s="11">
        <f>IF(N($C28)=0,"",Terms!$B$10*$H28+Terms!$B$11)</f>
        <v/>
      </c>
      <c r="Q28" s="11">
        <f>IF(N($C28)=0,"",$N28+$O28+$P28)</f>
        <v/>
      </c>
      <c r="R28" s="11">
        <f>IF(N($C28)=0,"",$K28-$L28-$N28-$O28-Terms!$B$10*$H28)</f>
        <v/>
      </c>
      <c r="S28" s="11">
        <f>IF(N($C28)=0,"",$C28*$J28)</f>
        <v/>
      </c>
      <c r="T28" s="11">
        <f>IF(N($C28)=0,"",$L28*$I28)</f>
        <v/>
      </c>
    </row>
    <row r="29">
      <c r="A29" s="14" t="n"/>
      <c r="B29" s="14" t="n"/>
      <c r="C29" s="9" t="n"/>
      <c r="D29" s="14" t="n"/>
      <c r="E29" s="14" t="n"/>
      <c r="F29" s="6" t="n"/>
      <c r="G29" s="14" t="n"/>
      <c r="H29" s="12">
        <f>IF(N($C29)=0,"",IF($E29="Accepted",1,IF($E29="Rejected",0,1-Terms!$B$13)))</f>
        <v/>
      </c>
      <c r="I29" s="10">
        <f>IF(N($C29)=0,"",N($D29)+Terms!$B$14)</f>
        <v/>
      </c>
      <c r="J29" s="12">
        <f>IF(N($C29)=0,"",IF($F29="",Terms!$B$4,$F29))</f>
        <v/>
      </c>
      <c r="K29" s="11">
        <f>IF(N($C29)=0,"",$C29*$H29)</f>
        <v/>
      </c>
      <c r="L29" s="11">
        <f>IF(N($C29)=0,"",$K29*$J29)</f>
        <v/>
      </c>
      <c r="M29" s="15">
        <f>IF(N($C29)=0,"",IF(Terms!$B$7=0,0,IF(Terms!$B$8="Yes",ROUNDUP($I29/Terms!$B$7,0),$I29/Terms!$B$7)))</f>
        <v/>
      </c>
      <c r="N29" s="11">
        <f>IF(N($C29)=0,"",$K29*Terms!$B$5)</f>
        <v/>
      </c>
      <c r="O29" s="11">
        <f>IF(N($C29)=0,"",IF(Terms!$B$9="Advance",$L29,$K29)*Terms!$B$6*$M29)</f>
        <v/>
      </c>
      <c r="P29" s="11">
        <f>IF(N($C29)=0,"",Terms!$B$10*$H29+Terms!$B$11)</f>
        <v/>
      </c>
      <c r="Q29" s="11">
        <f>IF(N($C29)=0,"",$N29+$O29+$P29)</f>
        <v/>
      </c>
      <c r="R29" s="11">
        <f>IF(N($C29)=0,"",$K29-$L29-$N29-$O29-Terms!$B$10*$H29)</f>
        <v/>
      </c>
      <c r="S29" s="11">
        <f>IF(N($C29)=0,"",$C29*$J29)</f>
        <v/>
      </c>
      <c r="T29" s="11">
        <f>IF(N($C29)=0,"",$L29*$I29)</f>
        <v/>
      </c>
    </row>
    <row r="30">
      <c r="A30" s="14" t="n"/>
      <c r="B30" s="14" t="n"/>
      <c r="C30" s="9" t="n"/>
      <c r="D30" s="14" t="n"/>
      <c r="E30" s="14" t="n"/>
      <c r="F30" s="6" t="n"/>
      <c r="G30" s="14" t="n"/>
      <c r="H30" s="12">
        <f>IF(N($C30)=0,"",IF($E30="Accepted",1,IF($E30="Rejected",0,1-Terms!$B$13)))</f>
        <v/>
      </c>
      <c r="I30" s="10">
        <f>IF(N($C30)=0,"",N($D30)+Terms!$B$14)</f>
        <v/>
      </c>
      <c r="J30" s="12">
        <f>IF(N($C30)=0,"",IF($F30="",Terms!$B$4,$F30))</f>
        <v/>
      </c>
      <c r="K30" s="11">
        <f>IF(N($C30)=0,"",$C30*$H30)</f>
        <v/>
      </c>
      <c r="L30" s="11">
        <f>IF(N($C30)=0,"",$K30*$J30)</f>
        <v/>
      </c>
      <c r="M30" s="15">
        <f>IF(N($C30)=0,"",IF(Terms!$B$7=0,0,IF(Terms!$B$8="Yes",ROUNDUP($I30/Terms!$B$7,0),$I30/Terms!$B$7)))</f>
        <v/>
      </c>
      <c r="N30" s="11">
        <f>IF(N($C30)=0,"",$K30*Terms!$B$5)</f>
        <v/>
      </c>
      <c r="O30" s="11">
        <f>IF(N($C30)=0,"",IF(Terms!$B$9="Advance",$L30,$K30)*Terms!$B$6*$M30)</f>
        <v/>
      </c>
      <c r="P30" s="11">
        <f>IF(N($C30)=0,"",Terms!$B$10*$H30+Terms!$B$11)</f>
        <v/>
      </c>
      <c r="Q30" s="11">
        <f>IF(N($C30)=0,"",$N30+$O30+$P30)</f>
        <v/>
      </c>
      <c r="R30" s="11">
        <f>IF(N($C30)=0,"",$K30-$L30-$N30-$O30-Terms!$B$10*$H30)</f>
        <v/>
      </c>
      <c r="S30" s="11">
        <f>IF(N($C30)=0,"",$C30*$J30)</f>
        <v/>
      </c>
      <c r="T30" s="11">
        <f>IF(N($C30)=0,"",$L30*$I30)</f>
        <v/>
      </c>
    </row>
    <row r="31">
      <c r="A31" s="14" t="n"/>
      <c r="B31" s="14" t="n"/>
      <c r="C31" s="9" t="n"/>
      <c r="D31" s="14" t="n"/>
      <c r="E31" s="14" t="n"/>
      <c r="F31" s="6" t="n"/>
      <c r="G31" s="14" t="n"/>
      <c r="H31" s="12">
        <f>IF(N($C31)=0,"",IF($E31="Accepted",1,IF($E31="Rejected",0,1-Terms!$B$13)))</f>
        <v/>
      </c>
      <c r="I31" s="10">
        <f>IF(N($C31)=0,"",N($D31)+Terms!$B$14)</f>
        <v/>
      </c>
      <c r="J31" s="12">
        <f>IF(N($C31)=0,"",IF($F31="",Terms!$B$4,$F31))</f>
        <v/>
      </c>
      <c r="K31" s="11">
        <f>IF(N($C31)=0,"",$C31*$H31)</f>
        <v/>
      </c>
      <c r="L31" s="11">
        <f>IF(N($C31)=0,"",$K31*$J31)</f>
        <v/>
      </c>
      <c r="M31" s="15">
        <f>IF(N($C31)=0,"",IF(Terms!$B$7=0,0,IF(Terms!$B$8="Yes",ROUNDUP($I31/Terms!$B$7,0),$I31/Terms!$B$7)))</f>
        <v/>
      </c>
      <c r="N31" s="11">
        <f>IF(N($C31)=0,"",$K31*Terms!$B$5)</f>
        <v/>
      </c>
      <c r="O31" s="11">
        <f>IF(N($C31)=0,"",IF(Terms!$B$9="Advance",$L31,$K31)*Terms!$B$6*$M31)</f>
        <v/>
      </c>
      <c r="P31" s="11">
        <f>IF(N($C31)=0,"",Terms!$B$10*$H31+Terms!$B$11)</f>
        <v/>
      </c>
      <c r="Q31" s="11">
        <f>IF(N($C31)=0,"",$N31+$O31+$P31)</f>
        <v/>
      </c>
      <c r="R31" s="11">
        <f>IF(N($C31)=0,"",$K31-$L31-$N31-$O31-Terms!$B$10*$H31)</f>
        <v/>
      </c>
      <c r="S31" s="11">
        <f>IF(N($C31)=0,"",$C31*$J31)</f>
        <v/>
      </c>
      <c r="T31" s="11">
        <f>IF(N($C31)=0,"",$L31*$I31)</f>
        <v/>
      </c>
    </row>
    <row r="32">
      <c r="A32" s="14" t="n"/>
      <c r="B32" s="14" t="n"/>
      <c r="C32" s="9" t="n"/>
      <c r="D32" s="14" t="n"/>
      <c r="E32" s="14" t="n"/>
      <c r="F32" s="6" t="n"/>
      <c r="G32" s="14" t="n"/>
      <c r="H32" s="12">
        <f>IF(N($C32)=0,"",IF($E32="Accepted",1,IF($E32="Rejected",0,1-Terms!$B$13)))</f>
        <v/>
      </c>
      <c r="I32" s="10">
        <f>IF(N($C32)=0,"",N($D32)+Terms!$B$14)</f>
        <v/>
      </c>
      <c r="J32" s="12">
        <f>IF(N($C32)=0,"",IF($F32="",Terms!$B$4,$F32))</f>
        <v/>
      </c>
      <c r="K32" s="11">
        <f>IF(N($C32)=0,"",$C32*$H32)</f>
        <v/>
      </c>
      <c r="L32" s="11">
        <f>IF(N($C32)=0,"",$K32*$J32)</f>
        <v/>
      </c>
      <c r="M32" s="15">
        <f>IF(N($C32)=0,"",IF(Terms!$B$7=0,0,IF(Terms!$B$8="Yes",ROUNDUP($I32/Terms!$B$7,0),$I32/Terms!$B$7)))</f>
        <v/>
      </c>
      <c r="N32" s="11">
        <f>IF(N($C32)=0,"",$K32*Terms!$B$5)</f>
        <v/>
      </c>
      <c r="O32" s="11">
        <f>IF(N($C32)=0,"",IF(Terms!$B$9="Advance",$L32,$K32)*Terms!$B$6*$M32)</f>
        <v/>
      </c>
      <c r="P32" s="11">
        <f>IF(N($C32)=0,"",Terms!$B$10*$H32+Terms!$B$11)</f>
        <v/>
      </c>
      <c r="Q32" s="11">
        <f>IF(N($C32)=0,"",$N32+$O32+$P32)</f>
        <v/>
      </c>
      <c r="R32" s="11">
        <f>IF(N($C32)=0,"",$K32-$L32-$N32-$O32-Terms!$B$10*$H32)</f>
        <v/>
      </c>
      <c r="S32" s="11">
        <f>IF(N($C32)=0,"",$C32*$J32)</f>
        <v/>
      </c>
      <c r="T32" s="11">
        <f>IF(N($C32)=0,"",$L32*$I32)</f>
        <v/>
      </c>
    </row>
    <row r="33">
      <c r="A33" s="14" t="n"/>
      <c r="B33" s="14" t="n"/>
      <c r="C33" s="9" t="n"/>
      <c r="D33" s="14" t="n"/>
      <c r="E33" s="14" t="n"/>
      <c r="F33" s="6" t="n"/>
      <c r="G33" s="14" t="n"/>
      <c r="H33" s="12">
        <f>IF(N($C33)=0,"",IF($E33="Accepted",1,IF($E33="Rejected",0,1-Terms!$B$13)))</f>
        <v/>
      </c>
      <c r="I33" s="10">
        <f>IF(N($C33)=0,"",N($D33)+Terms!$B$14)</f>
        <v/>
      </c>
      <c r="J33" s="12">
        <f>IF(N($C33)=0,"",IF($F33="",Terms!$B$4,$F33))</f>
        <v/>
      </c>
      <c r="K33" s="11">
        <f>IF(N($C33)=0,"",$C33*$H33)</f>
        <v/>
      </c>
      <c r="L33" s="11">
        <f>IF(N($C33)=0,"",$K33*$J33)</f>
        <v/>
      </c>
      <c r="M33" s="15">
        <f>IF(N($C33)=0,"",IF(Terms!$B$7=0,0,IF(Terms!$B$8="Yes",ROUNDUP($I33/Terms!$B$7,0),$I33/Terms!$B$7)))</f>
        <v/>
      </c>
      <c r="N33" s="11">
        <f>IF(N($C33)=0,"",$K33*Terms!$B$5)</f>
        <v/>
      </c>
      <c r="O33" s="11">
        <f>IF(N($C33)=0,"",IF(Terms!$B$9="Advance",$L33,$K33)*Terms!$B$6*$M33)</f>
        <v/>
      </c>
      <c r="P33" s="11">
        <f>IF(N($C33)=0,"",Terms!$B$10*$H33+Terms!$B$11)</f>
        <v/>
      </c>
      <c r="Q33" s="11">
        <f>IF(N($C33)=0,"",$N33+$O33+$P33)</f>
        <v/>
      </c>
      <c r="R33" s="11">
        <f>IF(N($C33)=0,"",$K33-$L33-$N33-$O33-Terms!$B$10*$H33)</f>
        <v/>
      </c>
      <c r="S33" s="11">
        <f>IF(N($C33)=0,"",$C33*$J33)</f>
        <v/>
      </c>
      <c r="T33" s="11">
        <f>IF(N($C33)=0,"",$L33*$I33)</f>
        <v/>
      </c>
    </row>
    <row r="34">
      <c r="A34" s="14" t="n"/>
      <c r="B34" s="14" t="n"/>
      <c r="C34" s="9" t="n"/>
      <c r="D34" s="14" t="n"/>
      <c r="E34" s="14" t="n"/>
      <c r="F34" s="6" t="n"/>
      <c r="G34" s="14" t="n"/>
      <c r="H34" s="12">
        <f>IF(N($C34)=0,"",IF($E34="Accepted",1,IF($E34="Rejected",0,1-Terms!$B$13)))</f>
        <v/>
      </c>
      <c r="I34" s="10">
        <f>IF(N($C34)=0,"",N($D34)+Terms!$B$14)</f>
        <v/>
      </c>
      <c r="J34" s="12">
        <f>IF(N($C34)=0,"",IF($F34="",Terms!$B$4,$F34))</f>
        <v/>
      </c>
      <c r="K34" s="11">
        <f>IF(N($C34)=0,"",$C34*$H34)</f>
        <v/>
      </c>
      <c r="L34" s="11">
        <f>IF(N($C34)=0,"",$K34*$J34)</f>
        <v/>
      </c>
      <c r="M34" s="15">
        <f>IF(N($C34)=0,"",IF(Terms!$B$7=0,0,IF(Terms!$B$8="Yes",ROUNDUP($I34/Terms!$B$7,0),$I34/Terms!$B$7)))</f>
        <v/>
      </c>
      <c r="N34" s="11">
        <f>IF(N($C34)=0,"",$K34*Terms!$B$5)</f>
        <v/>
      </c>
      <c r="O34" s="11">
        <f>IF(N($C34)=0,"",IF(Terms!$B$9="Advance",$L34,$K34)*Terms!$B$6*$M34)</f>
        <v/>
      </c>
      <c r="P34" s="11">
        <f>IF(N($C34)=0,"",Terms!$B$10*$H34+Terms!$B$11)</f>
        <v/>
      </c>
      <c r="Q34" s="11">
        <f>IF(N($C34)=0,"",$N34+$O34+$P34)</f>
        <v/>
      </c>
      <c r="R34" s="11">
        <f>IF(N($C34)=0,"",$K34-$L34-$N34-$O34-Terms!$B$10*$H34)</f>
        <v/>
      </c>
      <c r="S34" s="11">
        <f>IF(N($C34)=0,"",$C34*$J34)</f>
        <v/>
      </c>
      <c r="T34" s="11">
        <f>IF(N($C34)=0,"",$L34*$I34)</f>
        <v/>
      </c>
    </row>
    <row r="35">
      <c r="A35" s="14" t="n"/>
      <c r="B35" s="14" t="n"/>
      <c r="C35" s="9" t="n"/>
      <c r="D35" s="14" t="n"/>
      <c r="E35" s="14" t="n"/>
      <c r="F35" s="6" t="n"/>
      <c r="G35" s="14" t="n"/>
      <c r="H35" s="12">
        <f>IF(N($C35)=0,"",IF($E35="Accepted",1,IF($E35="Rejected",0,1-Terms!$B$13)))</f>
        <v/>
      </c>
      <c r="I35" s="10">
        <f>IF(N($C35)=0,"",N($D35)+Terms!$B$14)</f>
        <v/>
      </c>
      <c r="J35" s="12">
        <f>IF(N($C35)=0,"",IF($F35="",Terms!$B$4,$F35))</f>
        <v/>
      </c>
      <c r="K35" s="11">
        <f>IF(N($C35)=0,"",$C35*$H35)</f>
        <v/>
      </c>
      <c r="L35" s="11">
        <f>IF(N($C35)=0,"",$K35*$J35)</f>
        <v/>
      </c>
      <c r="M35" s="15">
        <f>IF(N($C35)=0,"",IF(Terms!$B$7=0,0,IF(Terms!$B$8="Yes",ROUNDUP($I35/Terms!$B$7,0),$I35/Terms!$B$7)))</f>
        <v/>
      </c>
      <c r="N35" s="11">
        <f>IF(N($C35)=0,"",$K35*Terms!$B$5)</f>
        <v/>
      </c>
      <c r="O35" s="11">
        <f>IF(N($C35)=0,"",IF(Terms!$B$9="Advance",$L35,$K35)*Terms!$B$6*$M35)</f>
        <v/>
      </c>
      <c r="P35" s="11">
        <f>IF(N($C35)=0,"",Terms!$B$10*$H35+Terms!$B$11)</f>
        <v/>
      </c>
      <c r="Q35" s="11">
        <f>IF(N($C35)=0,"",$N35+$O35+$P35)</f>
        <v/>
      </c>
      <c r="R35" s="11">
        <f>IF(N($C35)=0,"",$K35-$L35-$N35-$O35-Terms!$B$10*$H35)</f>
        <v/>
      </c>
      <c r="S35" s="11">
        <f>IF(N($C35)=0,"",$C35*$J35)</f>
        <v/>
      </c>
      <c r="T35" s="11">
        <f>IF(N($C35)=0,"",$L35*$I35)</f>
        <v/>
      </c>
    </row>
    <row r="36">
      <c r="A36" s="14" t="n"/>
      <c r="B36" s="14" t="n"/>
      <c r="C36" s="9" t="n"/>
      <c r="D36" s="14" t="n"/>
      <c r="E36" s="14" t="n"/>
      <c r="F36" s="6" t="n"/>
      <c r="G36" s="14" t="n"/>
      <c r="H36" s="12">
        <f>IF(N($C36)=0,"",IF($E36="Accepted",1,IF($E36="Rejected",0,1-Terms!$B$13)))</f>
        <v/>
      </c>
      <c r="I36" s="10">
        <f>IF(N($C36)=0,"",N($D36)+Terms!$B$14)</f>
        <v/>
      </c>
      <c r="J36" s="12">
        <f>IF(N($C36)=0,"",IF($F36="",Terms!$B$4,$F36))</f>
        <v/>
      </c>
      <c r="K36" s="11">
        <f>IF(N($C36)=0,"",$C36*$H36)</f>
        <v/>
      </c>
      <c r="L36" s="11">
        <f>IF(N($C36)=0,"",$K36*$J36)</f>
        <v/>
      </c>
      <c r="M36" s="15">
        <f>IF(N($C36)=0,"",IF(Terms!$B$7=0,0,IF(Terms!$B$8="Yes",ROUNDUP($I36/Terms!$B$7,0),$I36/Terms!$B$7)))</f>
        <v/>
      </c>
      <c r="N36" s="11">
        <f>IF(N($C36)=0,"",$K36*Terms!$B$5)</f>
        <v/>
      </c>
      <c r="O36" s="11">
        <f>IF(N($C36)=0,"",IF(Terms!$B$9="Advance",$L36,$K36)*Terms!$B$6*$M36)</f>
        <v/>
      </c>
      <c r="P36" s="11">
        <f>IF(N($C36)=0,"",Terms!$B$10*$H36+Terms!$B$11)</f>
        <v/>
      </c>
      <c r="Q36" s="11">
        <f>IF(N($C36)=0,"",$N36+$O36+$P36)</f>
        <v/>
      </c>
      <c r="R36" s="11">
        <f>IF(N($C36)=0,"",$K36-$L36-$N36-$O36-Terms!$B$10*$H36)</f>
        <v/>
      </c>
      <c r="S36" s="11">
        <f>IF(N($C36)=0,"",$C36*$J36)</f>
        <v/>
      </c>
      <c r="T36" s="11">
        <f>IF(N($C36)=0,"",$L36*$I36)</f>
        <v/>
      </c>
    </row>
    <row r="37">
      <c r="A37" s="14" t="n"/>
      <c r="B37" s="14" t="n"/>
      <c r="C37" s="9" t="n"/>
      <c r="D37" s="14" t="n"/>
      <c r="E37" s="14" t="n"/>
      <c r="F37" s="6" t="n"/>
      <c r="G37" s="14" t="n"/>
      <c r="H37" s="12">
        <f>IF(N($C37)=0,"",IF($E37="Accepted",1,IF($E37="Rejected",0,1-Terms!$B$13)))</f>
        <v/>
      </c>
      <c r="I37" s="10">
        <f>IF(N($C37)=0,"",N($D37)+Terms!$B$14)</f>
        <v/>
      </c>
      <c r="J37" s="12">
        <f>IF(N($C37)=0,"",IF($F37="",Terms!$B$4,$F37))</f>
        <v/>
      </c>
      <c r="K37" s="11">
        <f>IF(N($C37)=0,"",$C37*$H37)</f>
        <v/>
      </c>
      <c r="L37" s="11">
        <f>IF(N($C37)=0,"",$K37*$J37)</f>
        <v/>
      </c>
      <c r="M37" s="15">
        <f>IF(N($C37)=0,"",IF(Terms!$B$7=0,0,IF(Terms!$B$8="Yes",ROUNDUP($I37/Terms!$B$7,0),$I37/Terms!$B$7)))</f>
        <v/>
      </c>
      <c r="N37" s="11">
        <f>IF(N($C37)=0,"",$K37*Terms!$B$5)</f>
        <v/>
      </c>
      <c r="O37" s="11">
        <f>IF(N($C37)=0,"",IF(Terms!$B$9="Advance",$L37,$K37)*Terms!$B$6*$M37)</f>
        <v/>
      </c>
      <c r="P37" s="11">
        <f>IF(N($C37)=0,"",Terms!$B$10*$H37+Terms!$B$11)</f>
        <v/>
      </c>
      <c r="Q37" s="11">
        <f>IF(N($C37)=0,"",$N37+$O37+$P37)</f>
        <v/>
      </c>
      <c r="R37" s="11">
        <f>IF(N($C37)=0,"",$K37-$L37-$N37-$O37-Terms!$B$10*$H37)</f>
        <v/>
      </c>
      <c r="S37" s="11">
        <f>IF(N($C37)=0,"",$C37*$J37)</f>
        <v/>
      </c>
      <c r="T37" s="11">
        <f>IF(N($C37)=0,"",$L37*$I37)</f>
        <v/>
      </c>
    </row>
    <row r="38">
      <c r="A38" s="14" t="n"/>
      <c r="B38" s="14" t="n"/>
      <c r="C38" s="9" t="n"/>
      <c r="D38" s="14" t="n"/>
      <c r="E38" s="14" t="n"/>
      <c r="F38" s="6" t="n"/>
      <c r="G38" s="14" t="n"/>
      <c r="H38" s="12">
        <f>IF(N($C38)=0,"",IF($E38="Accepted",1,IF($E38="Rejected",0,1-Terms!$B$13)))</f>
        <v/>
      </c>
      <c r="I38" s="10">
        <f>IF(N($C38)=0,"",N($D38)+Terms!$B$14)</f>
        <v/>
      </c>
      <c r="J38" s="12">
        <f>IF(N($C38)=0,"",IF($F38="",Terms!$B$4,$F38))</f>
        <v/>
      </c>
      <c r="K38" s="11">
        <f>IF(N($C38)=0,"",$C38*$H38)</f>
        <v/>
      </c>
      <c r="L38" s="11">
        <f>IF(N($C38)=0,"",$K38*$J38)</f>
        <v/>
      </c>
      <c r="M38" s="15">
        <f>IF(N($C38)=0,"",IF(Terms!$B$7=0,0,IF(Terms!$B$8="Yes",ROUNDUP($I38/Terms!$B$7,0),$I38/Terms!$B$7)))</f>
        <v/>
      </c>
      <c r="N38" s="11">
        <f>IF(N($C38)=0,"",$K38*Terms!$B$5)</f>
        <v/>
      </c>
      <c r="O38" s="11">
        <f>IF(N($C38)=0,"",IF(Terms!$B$9="Advance",$L38,$K38)*Terms!$B$6*$M38)</f>
        <v/>
      </c>
      <c r="P38" s="11">
        <f>IF(N($C38)=0,"",Terms!$B$10*$H38+Terms!$B$11)</f>
        <v/>
      </c>
      <c r="Q38" s="11">
        <f>IF(N($C38)=0,"",$N38+$O38+$P38)</f>
        <v/>
      </c>
      <c r="R38" s="11">
        <f>IF(N($C38)=0,"",$K38-$L38-$N38-$O38-Terms!$B$10*$H38)</f>
        <v/>
      </c>
      <c r="S38" s="11">
        <f>IF(N($C38)=0,"",$C38*$J38)</f>
        <v/>
      </c>
      <c r="T38" s="11">
        <f>IF(N($C38)=0,"",$L38*$I38)</f>
        <v/>
      </c>
    </row>
    <row r="39">
      <c r="A39" s="14" t="n"/>
      <c r="B39" s="14" t="n"/>
      <c r="C39" s="9" t="n"/>
      <c r="D39" s="14" t="n"/>
      <c r="E39" s="14" t="n"/>
      <c r="F39" s="6" t="n"/>
      <c r="G39" s="14" t="n"/>
      <c r="H39" s="12">
        <f>IF(N($C39)=0,"",IF($E39="Accepted",1,IF($E39="Rejected",0,1-Terms!$B$13)))</f>
        <v/>
      </c>
      <c r="I39" s="10">
        <f>IF(N($C39)=0,"",N($D39)+Terms!$B$14)</f>
        <v/>
      </c>
      <c r="J39" s="12">
        <f>IF(N($C39)=0,"",IF($F39="",Terms!$B$4,$F39))</f>
        <v/>
      </c>
      <c r="K39" s="11">
        <f>IF(N($C39)=0,"",$C39*$H39)</f>
        <v/>
      </c>
      <c r="L39" s="11">
        <f>IF(N($C39)=0,"",$K39*$J39)</f>
        <v/>
      </c>
      <c r="M39" s="15">
        <f>IF(N($C39)=0,"",IF(Terms!$B$7=0,0,IF(Terms!$B$8="Yes",ROUNDUP($I39/Terms!$B$7,0),$I39/Terms!$B$7)))</f>
        <v/>
      </c>
      <c r="N39" s="11">
        <f>IF(N($C39)=0,"",$K39*Terms!$B$5)</f>
        <v/>
      </c>
      <c r="O39" s="11">
        <f>IF(N($C39)=0,"",IF(Terms!$B$9="Advance",$L39,$K39)*Terms!$B$6*$M39)</f>
        <v/>
      </c>
      <c r="P39" s="11">
        <f>IF(N($C39)=0,"",Terms!$B$10*$H39+Terms!$B$11)</f>
        <v/>
      </c>
      <c r="Q39" s="11">
        <f>IF(N($C39)=0,"",$N39+$O39+$P39)</f>
        <v/>
      </c>
      <c r="R39" s="11">
        <f>IF(N($C39)=0,"",$K39-$L39-$N39-$O39-Terms!$B$10*$H39)</f>
        <v/>
      </c>
      <c r="S39" s="11">
        <f>IF(N($C39)=0,"",$C39*$J39)</f>
        <v/>
      </c>
      <c r="T39" s="11">
        <f>IF(N($C39)=0,"",$L39*$I39)</f>
        <v/>
      </c>
    </row>
    <row r="40">
      <c r="A40" s="14" t="n"/>
      <c r="B40" s="14" t="n"/>
      <c r="C40" s="9" t="n"/>
      <c r="D40" s="14" t="n"/>
      <c r="E40" s="14" t="n"/>
      <c r="F40" s="6" t="n"/>
      <c r="G40" s="14" t="n"/>
      <c r="H40" s="12">
        <f>IF(N($C40)=0,"",IF($E40="Accepted",1,IF($E40="Rejected",0,1-Terms!$B$13)))</f>
        <v/>
      </c>
      <c r="I40" s="10">
        <f>IF(N($C40)=0,"",N($D40)+Terms!$B$14)</f>
        <v/>
      </c>
      <c r="J40" s="12">
        <f>IF(N($C40)=0,"",IF($F40="",Terms!$B$4,$F40))</f>
        <v/>
      </c>
      <c r="K40" s="11">
        <f>IF(N($C40)=0,"",$C40*$H40)</f>
        <v/>
      </c>
      <c r="L40" s="11">
        <f>IF(N($C40)=0,"",$K40*$J40)</f>
        <v/>
      </c>
      <c r="M40" s="15">
        <f>IF(N($C40)=0,"",IF(Terms!$B$7=0,0,IF(Terms!$B$8="Yes",ROUNDUP($I40/Terms!$B$7,0),$I40/Terms!$B$7)))</f>
        <v/>
      </c>
      <c r="N40" s="11">
        <f>IF(N($C40)=0,"",$K40*Terms!$B$5)</f>
        <v/>
      </c>
      <c r="O40" s="11">
        <f>IF(N($C40)=0,"",IF(Terms!$B$9="Advance",$L40,$K40)*Terms!$B$6*$M40)</f>
        <v/>
      </c>
      <c r="P40" s="11">
        <f>IF(N($C40)=0,"",Terms!$B$10*$H40+Terms!$B$11)</f>
        <v/>
      </c>
      <c r="Q40" s="11">
        <f>IF(N($C40)=0,"",$N40+$O40+$P40)</f>
        <v/>
      </c>
      <c r="R40" s="11">
        <f>IF(N($C40)=0,"",$K40-$L40-$N40-$O40-Terms!$B$10*$H40)</f>
        <v/>
      </c>
      <c r="S40" s="11">
        <f>IF(N($C40)=0,"",$C40*$J40)</f>
        <v/>
      </c>
      <c r="T40" s="11">
        <f>IF(N($C40)=0,"",$L40*$I40)</f>
        <v/>
      </c>
    </row>
    <row r="41">
      <c r="A41" s="14" t="n"/>
      <c r="B41" s="14" t="n"/>
      <c r="C41" s="9" t="n"/>
      <c r="D41" s="14" t="n"/>
      <c r="E41" s="14" t="n"/>
      <c r="F41" s="6" t="n"/>
      <c r="G41" s="14" t="n"/>
      <c r="H41" s="12">
        <f>IF(N($C41)=0,"",IF($E41="Accepted",1,IF($E41="Rejected",0,1-Terms!$B$13)))</f>
        <v/>
      </c>
      <c r="I41" s="10">
        <f>IF(N($C41)=0,"",N($D41)+Terms!$B$14)</f>
        <v/>
      </c>
      <c r="J41" s="12">
        <f>IF(N($C41)=0,"",IF($F41="",Terms!$B$4,$F41))</f>
        <v/>
      </c>
      <c r="K41" s="11">
        <f>IF(N($C41)=0,"",$C41*$H41)</f>
        <v/>
      </c>
      <c r="L41" s="11">
        <f>IF(N($C41)=0,"",$K41*$J41)</f>
        <v/>
      </c>
      <c r="M41" s="15">
        <f>IF(N($C41)=0,"",IF(Terms!$B$7=0,0,IF(Terms!$B$8="Yes",ROUNDUP($I41/Terms!$B$7,0),$I41/Terms!$B$7)))</f>
        <v/>
      </c>
      <c r="N41" s="11">
        <f>IF(N($C41)=0,"",$K41*Terms!$B$5)</f>
        <v/>
      </c>
      <c r="O41" s="11">
        <f>IF(N($C41)=0,"",IF(Terms!$B$9="Advance",$L41,$K41)*Terms!$B$6*$M41)</f>
        <v/>
      </c>
      <c r="P41" s="11">
        <f>IF(N($C41)=0,"",Terms!$B$10*$H41+Terms!$B$11)</f>
        <v/>
      </c>
      <c r="Q41" s="11">
        <f>IF(N($C41)=0,"",$N41+$O41+$P41)</f>
        <v/>
      </c>
      <c r="R41" s="11">
        <f>IF(N($C41)=0,"",$K41-$L41-$N41-$O41-Terms!$B$10*$H41)</f>
        <v/>
      </c>
      <c r="S41" s="11">
        <f>IF(N($C41)=0,"",$C41*$J41)</f>
        <v/>
      </c>
      <c r="T41" s="11">
        <f>IF(N($C41)=0,"",$L41*$I41)</f>
        <v/>
      </c>
    </row>
    <row r="42">
      <c r="A42" s="14" t="n"/>
      <c r="B42" s="14" t="n"/>
      <c r="C42" s="9" t="n"/>
      <c r="D42" s="14" t="n"/>
      <c r="E42" s="14" t="n"/>
      <c r="F42" s="6" t="n"/>
      <c r="G42" s="14" t="n"/>
      <c r="H42" s="12">
        <f>IF(N($C42)=0,"",IF($E42="Accepted",1,IF($E42="Rejected",0,1-Terms!$B$13)))</f>
        <v/>
      </c>
      <c r="I42" s="10">
        <f>IF(N($C42)=0,"",N($D42)+Terms!$B$14)</f>
        <v/>
      </c>
      <c r="J42" s="12">
        <f>IF(N($C42)=0,"",IF($F42="",Terms!$B$4,$F42))</f>
        <v/>
      </c>
      <c r="K42" s="11">
        <f>IF(N($C42)=0,"",$C42*$H42)</f>
        <v/>
      </c>
      <c r="L42" s="11">
        <f>IF(N($C42)=0,"",$K42*$J42)</f>
        <v/>
      </c>
      <c r="M42" s="15">
        <f>IF(N($C42)=0,"",IF(Terms!$B$7=0,0,IF(Terms!$B$8="Yes",ROUNDUP($I42/Terms!$B$7,0),$I42/Terms!$B$7)))</f>
        <v/>
      </c>
      <c r="N42" s="11">
        <f>IF(N($C42)=0,"",$K42*Terms!$B$5)</f>
        <v/>
      </c>
      <c r="O42" s="11">
        <f>IF(N($C42)=0,"",IF(Terms!$B$9="Advance",$L42,$K42)*Terms!$B$6*$M42)</f>
        <v/>
      </c>
      <c r="P42" s="11">
        <f>IF(N($C42)=0,"",Terms!$B$10*$H42+Terms!$B$11)</f>
        <v/>
      </c>
      <c r="Q42" s="11">
        <f>IF(N($C42)=0,"",$N42+$O42+$P42)</f>
        <v/>
      </c>
      <c r="R42" s="11">
        <f>IF(N($C42)=0,"",$K42-$L42-$N42-$O42-Terms!$B$10*$H42)</f>
        <v/>
      </c>
      <c r="S42" s="11">
        <f>IF(N($C42)=0,"",$C42*$J42)</f>
        <v/>
      </c>
      <c r="T42" s="11">
        <f>IF(N($C42)=0,"",$L42*$I42)</f>
        <v/>
      </c>
    </row>
    <row r="43">
      <c r="A43" s="14" t="n"/>
      <c r="B43" s="14" t="n"/>
      <c r="C43" s="9" t="n"/>
      <c r="D43" s="14" t="n"/>
      <c r="E43" s="14" t="n"/>
      <c r="F43" s="6" t="n"/>
      <c r="G43" s="14" t="n"/>
      <c r="H43" s="12">
        <f>IF(N($C43)=0,"",IF($E43="Accepted",1,IF($E43="Rejected",0,1-Terms!$B$13)))</f>
        <v/>
      </c>
      <c r="I43" s="10">
        <f>IF(N($C43)=0,"",N($D43)+Terms!$B$14)</f>
        <v/>
      </c>
      <c r="J43" s="12">
        <f>IF(N($C43)=0,"",IF($F43="",Terms!$B$4,$F43))</f>
        <v/>
      </c>
      <c r="K43" s="11">
        <f>IF(N($C43)=0,"",$C43*$H43)</f>
        <v/>
      </c>
      <c r="L43" s="11">
        <f>IF(N($C43)=0,"",$K43*$J43)</f>
        <v/>
      </c>
      <c r="M43" s="15">
        <f>IF(N($C43)=0,"",IF(Terms!$B$7=0,0,IF(Terms!$B$8="Yes",ROUNDUP($I43/Terms!$B$7,0),$I43/Terms!$B$7)))</f>
        <v/>
      </c>
      <c r="N43" s="11">
        <f>IF(N($C43)=0,"",$K43*Terms!$B$5)</f>
        <v/>
      </c>
      <c r="O43" s="11">
        <f>IF(N($C43)=0,"",IF(Terms!$B$9="Advance",$L43,$K43)*Terms!$B$6*$M43)</f>
        <v/>
      </c>
      <c r="P43" s="11">
        <f>IF(N($C43)=0,"",Terms!$B$10*$H43+Terms!$B$11)</f>
        <v/>
      </c>
      <c r="Q43" s="11">
        <f>IF(N($C43)=0,"",$N43+$O43+$P43)</f>
        <v/>
      </c>
      <c r="R43" s="11">
        <f>IF(N($C43)=0,"",$K43-$L43-$N43-$O43-Terms!$B$10*$H43)</f>
        <v/>
      </c>
      <c r="S43" s="11">
        <f>IF(N($C43)=0,"",$C43*$J43)</f>
        <v/>
      </c>
      <c r="T43" s="11">
        <f>IF(N($C43)=0,"",$L43*$I43)</f>
        <v/>
      </c>
    </row>
    <row r="44">
      <c r="A44" s="14" t="n"/>
      <c r="B44" s="14" t="n"/>
      <c r="C44" s="9" t="n"/>
      <c r="D44" s="14" t="n"/>
      <c r="E44" s="14" t="n"/>
      <c r="F44" s="6" t="n"/>
      <c r="G44" s="14" t="n"/>
      <c r="H44" s="12">
        <f>IF(N($C44)=0,"",IF($E44="Accepted",1,IF($E44="Rejected",0,1-Terms!$B$13)))</f>
        <v/>
      </c>
      <c r="I44" s="10">
        <f>IF(N($C44)=0,"",N($D44)+Terms!$B$14)</f>
        <v/>
      </c>
      <c r="J44" s="12">
        <f>IF(N($C44)=0,"",IF($F44="",Terms!$B$4,$F44))</f>
        <v/>
      </c>
      <c r="K44" s="11">
        <f>IF(N($C44)=0,"",$C44*$H44)</f>
        <v/>
      </c>
      <c r="L44" s="11">
        <f>IF(N($C44)=0,"",$K44*$J44)</f>
        <v/>
      </c>
      <c r="M44" s="15">
        <f>IF(N($C44)=0,"",IF(Terms!$B$7=0,0,IF(Terms!$B$8="Yes",ROUNDUP($I44/Terms!$B$7,0),$I44/Terms!$B$7)))</f>
        <v/>
      </c>
      <c r="N44" s="11">
        <f>IF(N($C44)=0,"",$K44*Terms!$B$5)</f>
        <v/>
      </c>
      <c r="O44" s="11">
        <f>IF(N($C44)=0,"",IF(Terms!$B$9="Advance",$L44,$K44)*Terms!$B$6*$M44)</f>
        <v/>
      </c>
      <c r="P44" s="11">
        <f>IF(N($C44)=0,"",Terms!$B$10*$H44+Terms!$B$11)</f>
        <v/>
      </c>
      <c r="Q44" s="11">
        <f>IF(N($C44)=0,"",$N44+$O44+$P44)</f>
        <v/>
      </c>
      <c r="R44" s="11">
        <f>IF(N($C44)=0,"",$K44-$L44-$N44-$O44-Terms!$B$10*$H44)</f>
        <v/>
      </c>
      <c r="S44" s="11">
        <f>IF(N($C44)=0,"",$C44*$J44)</f>
        <v/>
      </c>
      <c r="T44" s="11">
        <f>IF(N($C44)=0,"",$L44*$I44)</f>
        <v/>
      </c>
    </row>
    <row r="45">
      <c r="A45" s="14" t="n"/>
      <c r="B45" s="14" t="n"/>
      <c r="C45" s="9" t="n"/>
      <c r="D45" s="14" t="n"/>
      <c r="E45" s="14" t="n"/>
      <c r="F45" s="6" t="n"/>
      <c r="G45" s="14" t="n"/>
      <c r="H45" s="12">
        <f>IF(N($C45)=0,"",IF($E45="Accepted",1,IF($E45="Rejected",0,1-Terms!$B$13)))</f>
        <v/>
      </c>
      <c r="I45" s="10">
        <f>IF(N($C45)=0,"",N($D45)+Terms!$B$14)</f>
        <v/>
      </c>
      <c r="J45" s="12">
        <f>IF(N($C45)=0,"",IF($F45="",Terms!$B$4,$F45))</f>
        <v/>
      </c>
      <c r="K45" s="11">
        <f>IF(N($C45)=0,"",$C45*$H45)</f>
        <v/>
      </c>
      <c r="L45" s="11">
        <f>IF(N($C45)=0,"",$K45*$J45)</f>
        <v/>
      </c>
      <c r="M45" s="15">
        <f>IF(N($C45)=0,"",IF(Terms!$B$7=0,0,IF(Terms!$B$8="Yes",ROUNDUP($I45/Terms!$B$7,0),$I45/Terms!$B$7)))</f>
        <v/>
      </c>
      <c r="N45" s="11">
        <f>IF(N($C45)=0,"",$K45*Terms!$B$5)</f>
        <v/>
      </c>
      <c r="O45" s="11">
        <f>IF(N($C45)=0,"",IF(Terms!$B$9="Advance",$L45,$K45)*Terms!$B$6*$M45)</f>
        <v/>
      </c>
      <c r="P45" s="11">
        <f>IF(N($C45)=0,"",Terms!$B$10*$H45+Terms!$B$11)</f>
        <v/>
      </c>
      <c r="Q45" s="11">
        <f>IF(N($C45)=0,"",$N45+$O45+$P45)</f>
        <v/>
      </c>
      <c r="R45" s="11">
        <f>IF(N($C45)=0,"",$K45-$L45-$N45-$O45-Terms!$B$10*$H45)</f>
        <v/>
      </c>
      <c r="S45" s="11">
        <f>IF(N($C45)=0,"",$C45*$J45)</f>
        <v/>
      </c>
      <c r="T45" s="11">
        <f>IF(N($C45)=0,"",$L45*$I45)</f>
        <v/>
      </c>
    </row>
    <row r="46">
      <c r="A46" s="14" t="n"/>
      <c r="B46" s="14" t="n"/>
      <c r="C46" s="9" t="n"/>
      <c r="D46" s="14" t="n"/>
      <c r="E46" s="14" t="n"/>
      <c r="F46" s="6" t="n"/>
      <c r="G46" s="14" t="n"/>
      <c r="H46" s="12">
        <f>IF(N($C46)=0,"",IF($E46="Accepted",1,IF($E46="Rejected",0,1-Terms!$B$13)))</f>
        <v/>
      </c>
      <c r="I46" s="10">
        <f>IF(N($C46)=0,"",N($D46)+Terms!$B$14)</f>
        <v/>
      </c>
      <c r="J46" s="12">
        <f>IF(N($C46)=0,"",IF($F46="",Terms!$B$4,$F46))</f>
        <v/>
      </c>
      <c r="K46" s="11">
        <f>IF(N($C46)=0,"",$C46*$H46)</f>
        <v/>
      </c>
      <c r="L46" s="11">
        <f>IF(N($C46)=0,"",$K46*$J46)</f>
        <v/>
      </c>
      <c r="M46" s="15">
        <f>IF(N($C46)=0,"",IF(Terms!$B$7=0,0,IF(Terms!$B$8="Yes",ROUNDUP($I46/Terms!$B$7,0),$I46/Terms!$B$7)))</f>
        <v/>
      </c>
      <c r="N46" s="11">
        <f>IF(N($C46)=0,"",$K46*Terms!$B$5)</f>
        <v/>
      </c>
      <c r="O46" s="11">
        <f>IF(N($C46)=0,"",IF(Terms!$B$9="Advance",$L46,$K46)*Terms!$B$6*$M46)</f>
        <v/>
      </c>
      <c r="P46" s="11">
        <f>IF(N($C46)=0,"",Terms!$B$10*$H46+Terms!$B$11)</f>
        <v/>
      </c>
      <c r="Q46" s="11">
        <f>IF(N($C46)=0,"",$N46+$O46+$P46)</f>
        <v/>
      </c>
      <c r="R46" s="11">
        <f>IF(N($C46)=0,"",$K46-$L46-$N46-$O46-Terms!$B$10*$H46)</f>
        <v/>
      </c>
      <c r="S46" s="11">
        <f>IF(N($C46)=0,"",$C46*$J46)</f>
        <v/>
      </c>
      <c r="T46" s="11">
        <f>IF(N($C46)=0,"",$L46*$I46)</f>
        <v/>
      </c>
    </row>
    <row r="47">
      <c r="A47" s="14" t="n"/>
      <c r="B47" s="14" t="n"/>
      <c r="C47" s="9" t="n"/>
      <c r="D47" s="14" t="n"/>
      <c r="E47" s="14" t="n"/>
      <c r="F47" s="6" t="n"/>
      <c r="G47" s="14" t="n"/>
      <c r="H47" s="12">
        <f>IF(N($C47)=0,"",IF($E47="Accepted",1,IF($E47="Rejected",0,1-Terms!$B$13)))</f>
        <v/>
      </c>
      <c r="I47" s="10">
        <f>IF(N($C47)=0,"",N($D47)+Terms!$B$14)</f>
        <v/>
      </c>
      <c r="J47" s="12">
        <f>IF(N($C47)=0,"",IF($F47="",Terms!$B$4,$F47))</f>
        <v/>
      </c>
      <c r="K47" s="11">
        <f>IF(N($C47)=0,"",$C47*$H47)</f>
        <v/>
      </c>
      <c r="L47" s="11">
        <f>IF(N($C47)=0,"",$K47*$J47)</f>
        <v/>
      </c>
      <c r="M47" s="15">
        <f>IF(N($C47)=0,"",IF(Terms!$B$7=0,0,IF(Terms!$B$8="Yes",ROUNDUP($I47/Terms!$B$7,0),$I47/Terms!$B$7)))</f>
        <v/>
      </c>
      <c r="N47" s="11">
        <f>IF(N($C47)=0,"",$K47*Terms!$B$5)</f>
        <v/>
      </c>
      <c r="O47" s="11">
        <f>IF(N($C47)=0,"",IF(Terms!$B$9="Advance",$L47,$K47)*Terms!$B$6*$M47)</f>
        <v/>
      </c>
      <c r="P47" s="11">
        <f>IF(N($C47)=0,"",Terms!$B$10*$H47+Terms!$B$11)</f>
        <v/>
      </c>
      <c r="Q47" s="11">
        <f>IF(N($C47)=0,"",$N47+$O47+$P47)</f>
        <v/>
      </c>
      <c r="R47" s="11">
        <f>IF(N($C47)=0,"",$K47-$L47-$N47-$O47-Terms!$B$10*$H47)</f>
        <v/>
      </c>
      <c r="S47" s="11">
        <f>IF(N($C47)=0,"",$C47*$J47)</f>
        <v/>
      </c>
      <c r="T47" s="11">
        <f>IF(N($C47)=0,"",$L47*$I47)</f>
        <v/>
      </c>
    </row>
    <row r="48">
      <c r="A48" s="14" t="n"/>
      <c r="B48" s="14" t="n"/>
      <c r="C48" s="9" t="n"/>
      <c r="D48" s="14" t="n"/>
      <c r="E48" s="14" t="n"/>
      <c r="F48" s="6" t="n"/>
      <c r="G48" s="14" t="n"/>
      <c r="H48" s="12">
        <f>IF(N($C48)=0,"",IF($E48="Accepted",1,IF($E48="Rejected",0,1-Terms!$B$13)))</f>
        <v/>
      </c>
      <c r="I48" s="10">
        <f>IF(N($C48)=0,"",N($D48)+Terms!$B$14)</f>
        <v/>
      </c>
      <c r="J48" s="12">
        <f>IF(N($C48)=0,"",IF($F48="",Terms!$B$4,$F48))</f>
        <v/>
      </c>
      <c r="K48" s="11">
        <f>IF(N($C48)=0,"",$C48*$H48)</f>
        <v/>
      </c>
      <c r="L48" s="11">
        <f>IF(N($C48)=0,"",$K48*$J48)</f>
        <v/>
      </c>
      <c r="M48" s="15">
        <f>IF(N($C48)=0,"",IF(Terms!$B$7=0,0,IF(Terms!$B$8="Yes",ROUNDUP($I48/Terms!$B$7,0),$I48/Terms!$B$7)))</f>
        <v/>
      </c>
      <c r="N48" s="11">
        <f>IF(N($C48)=0,"",$K48*Terms!$B$5)</f>
        <v/>
      </c>
      <c r="O48" s="11">
        <f>IF(N($C48)=0,"",IF(Terms!$B$9="Advance",$L48,$K48)*Terms!$B$6*$M48)</f>
        <v/>
      </c>
      <c r="P48" s="11">
        <f>IF(N($C48)=0,"",Terms!$B$10*$H48+Terms!$B$11)</f>
        <v/>
      </c>
      <c r="Q48" s="11">
        <f>IF(N($C48)=0,"",$N48+$O48+$P48)</f>
        <v/>
      </c>
      <c r="R48" s="11">
        <f>IF(N($C48)=0,"",$K48-$L48-$N48-$O48-Terms!$B$10*$H48)</f>
        <v/>
      </c>
      <c r="S48" s="11">
        <f>IF(N($C48)=0,"",$C48*$J48)</f>
        <v/>
      </c>
      <c r="T48" s="11">
        <f>IF(N($C48)=0,"",$L48*$I48)</f>
        <v/>
      </c>
    </row>
    <row r="49">
      <c r="A49" s="14" t="n"/>
      <c r="B49" s="14" t="n"/>
      <c r="C49" s="9" t="n"/>
      <c r="D49" s="14" t="n"/>
      <c r="E49" s="14" t="n"/>
      <c r="F49" s="6" t="n"/>
      <c r="G49" s="14" t="n"/>
      <c r="H49" s="12">
        <f>IF(N($C49)=0,"",IF($E49="Accepted",1,IF($E49="Rejected",0,1-Terms!$B$13)))</f>
        <v/>
      </c>
      <c r="I49" s="10">
        <f>IF(N($C49)=0,"",N($D49)+Terms!$B$14)</f>
        <v/>
      </c>
      <c r="J49" s="12">
        <f>IF(N($C49)=0,"",IF($F49="",Terms!$B$4,$F49))</f>
        <v/>
      </c>
      <c r="K49" s="11">
        <f>IF(N($C49)=0,"",$C49*$H49)</f>
        <v/>
      </c>
      <c r="L49" s="11">
        <f>IF(N($C49)=0,"",$K49*$J49)</f>
        <v/>
      </c>
      <c r="M49" s="15">
        <f>IF(N($C49)=0,"",IF(Terms!$B$7=0,0,IF(Terms!$B$8="Yes",ROUNDUP($I49/Terms!$B$7,0),$I49/Terms!$B$7)))</f>
        <v/>
      </c>
      <c r="N49" s="11">
        <f>IF(N($C49)=0,"",$K49*Terms!$B$5)</f>
        <v/>
      </c>
      <c r="O49" s="11">
        <f>IF(N($C49)=0,"",IF(Terms!$B$9="Advance",$L49,$K49)*Terms!$B$6*$M49)</f>
        <v/>
      </c>
      <c r="P49" s="11">
        <f>IF(N($C49)=0,"",Terms!$B$10*$H49+Terms!$B$11)</f>
        <v/>
      </c>
      <c r="Q49" s="11">
        <f>IF(N($C49)=0,"",$N49+$O49+$P49)</f>
        <v/>
      </c>
      <c r="R49" s="11">
        <f>IF(N($C49)=0,"",$K49-$L49-$N49-$O49-Terms!$B$10*$H49)</f>
        <v/>
      </c>
      <c r="S49" s="11">
        <f>IF(N($C49)=0,"",$C49*$J49)</f>
        <v/>
      </c>
      <c r="T49" s="11">
        <f>IF(N($C49)=0,"",$L49*$I49)</f>
        <v/>
      </c>
    </row>
    <row r="50">
      <c r="A50" s="14" t="n"/>
      <c r="B50" s="14" t="n"/>
      <c r="C50" s="9" t="n"/>
      <c r="D50" s="14" t="n"/>
      <c r="E50" s="14" t="n"/>
      <c r="F50" s="6" t="n"/>
      <c r="G50" s="14" t="n"/>
      <c r="H50" s="12">
        <f>IF(N($C50)=0,"",IF($E50="Accepted",1,IF($E50="Rejected",0,1-Terms!$B$13)))</f>
        <v/>
      </c>
      <c r="I50" s="10">
        <f>IF(N($C50)=0,"",N($D50)+Terms!$B$14)</f>
        <v/>
      </c>
      <c r="J50" s="12">
        <f>IF(N($C50)=0,"",IF($F50="",Terms!$B$4,$F50))</f>
        <v/>
      </c>
      <c r="K50" s="11">
        <f>IF(N($C50)=0,"",$C50*$H50)</f>
        <v/>
      </c>
      <c r="L50" s="11">
        <f>IF(N($C50)=0,"",$K50*$J50)</f>
        <v/>
      </c>
      <c r="M50" s="15">
        <f>IF(N($C50)=0,"",IF(Terms!$B$7=0,0,IF(Terms!$B$8="Yes",ROUNDUP($I50/Terms!$B$7,0),$I50/Terms!$B$7)))</f>
        <v/>
      </c>
      <c r="N50" s="11">
        <f>IF(N($C50)=0,"",$K50*Terms!$B$5)</f>
        <v/>
      </c>
      <c r="O50" s="11">
        <f>IF(N($C50)=0,"",IF(Terms!$B$9="Advance",$L50,$K50)*Terms!$B$6*$M50)</f>
        <v/>
      </c>
      <c r="P50" s="11">
        <f>IF(N($C50)=0,"",Terms!$B$10*$H50+Terms!$B$11)</f>
        <v/>
      </c>
      <c r="Q50" s="11">
        <f>IF(N($C50)=0,"",$N50+$O50+$P50)</f>
        <v/>
      </c>
      <c r="R50" s="11">
        <f>IF(N($C50)=0,"",$K50-$L50-$N50-$O50-Terms!$B$10*$H50)</f>
        <v/>
      </c>
      <c r="S50" s="11">
        <f>IF(N($C50)=0,"",$C50*$J50)</f>
        <v/>
      </c>
      <c r="T50" s="11">
        <f>IF(N($C50)=0,"",$L50*$I50)</f>
        <v/>
      </c>
    </row>
    <row r="51">
      <c r="A51" s="14" t="n"/>
      <c r="B51" s="14" t="n"/>
      <c r="C51" s="9" t="n"/>
      <c r="D51" s="14" t="n"/>
      <c r="E51" s="14" t="n"/>
      <c r="F51" s="6" t="n"/>
      <c r="G51" s="14" t="n"/>
      <c r="H51" s="12">
        <f>IF(N($C51)=0,"",IF($E51="Accepted",1,IF($E51="Rejected",0,1-Terms!$B$13)))</f>
        <v/>
      </c>
      <c r="I51" s="10">
        <f>IF(N($C51)=0,"",N($D51)+Terms!$B$14)</f>
        <v/>
      </c>
      <c r="J51" s="12">
        <f>IF(N($C51)=0,"",IF($F51="",Terms!$B$4,$F51))</f>
        <v/>
      </c>
      <c r="K51" s="11">
        <f>IF(N($C51)=0,"",$C51*$H51)</f>
        <v/>
      </c>
      <c r="L51" s="11">
        <f>IF(N($C51)=0,"",$K51*$J51)</f>
        <v/>
      </c>
      <c r="M51" s="15">
        <f>IF(N($C51)=0,"",IF(Terms!$B$7=0,0,IF(Terms!$B$8="Yes",ROUNDUP($I51/Terms!$B$7,0),$I51/Terms!$B$7)))</f>
        <v/>
      </c>
      <c r="N51" s="11">
        <f>IF(N($C51)=0,"",$K51*Terms!$B$5)</f>
        <v/>
      </c>
      <c r="O51" s="11">
        <f>IF(N($C51)=0,"",IF(Terms!$B$9="Advance",$L51,$K51)*Terms!$B$6*$M51)</f>
        <v/>
      </c>
      <c r="P51" s="11">
        <f>IF(N($C51)=0,"",Terms!$B$10*$H51+Terms!$B$11)</f>
        <v/>
      </c>
      <c r="Q51" s="11">
        <f>IF(N($C51)=0,"",$N51+$O51+$P51)</f>
        <v/>
      </c>
      <c r="R51" s="11">
        <f>IF(N($C51)=0,"",$K51-$L51-$N51-$O51-Terms!$B$10*$H51)</f>
        <v/>
      </c>
      <c r="S51" s="11">
        <f>IF(N($C51)=0,"",$C51*$J51)</f>
        <v/>
      </c>
      <c r="T51" s="11">
        <f>IF(N($C51)=0,"",$L51*$I51)</f>
        <v/>
      </c>
    </row>
    <row r="52">
      <c r="A52" s="14" t="n"/>
      <c r="B52" s="14" t="n"/>
      <c r="C52" s="9" t="n"/>
      <c r="D52" s="14" t="n"/>
      <c r="E52" s="14" t="n"/>
      <c r="F52" s="6" t="n"/>
      <c r="G52" s="14" t="n"/>
      <c r="H52" s="12">
        <f>IF(N($C52)=0,"",IF($E52="Accepted",1,IF($E52="Rejected",0,1-Terms!$B$13)))</f>
        <v/>
      </c>
      <c r="I52" s="10">
        <f>IF(N($C52)=0,"",N($D52)+Terms!$B$14)</f>
        <v/>
      </c>
      <c r="J52" s="12">
        <f>IF(N($C52)=0,"",IF($F52="",Terms!$B$4,$F52))</f>
        <v/>
      </c>
      <c r="K52" s="11">
        <f>IF(N($C52)=0,"",$C52*$H52)</f>
        <v/>
      </c>
      <c r="L52" s="11">
        <f>IF(N($C52)=0,"",$K52*$J52)</f>
        <v/>
      </c>
      <c r="M52" s="15">
        <f>IF(N($C52)=0,"",IF(Terms!$B$7=0,0,IF(Terms!$B$8="Yes",ROUNDUP($I52/Terms!$B$7,0),$I52/Terms!$B$7)))</f>
        <v/>
      </c>
      <c r="N52" s="11">
        <f>IF(N($C52)=0,"",$K52*Terms!$B$5)</f>
        <v/>
      </c>
      <c r="O52" s="11">
        <f>IF(N($C52)=0,"",IF(Terms!$B$9="Advance",$L52,$K52)*Terms!$B$6*$M52)</f>
        <v/>
      </c>
      <c r="P52" s="11">
        <f>IF(N($C52)=0,"",Terms!$B$10*$H52+Terms!$B$11)</f>
        <v/>
      </c>
      <c r="Q52" s="11">
        <f>IF(N($C52)=0,"",$N52+$O52+$P52)</f>
        <v/>
      </c>
      <c r="R52" s="11">
        <f>IF(N($C52)=0,"",$K52-$L52-$N52-$O52-Terms!$B$10*$H52)</f>
        <v/>
      </c>
      <c r="S52" s="11">
        <f>IF(N($C52)=0,"",$C52*$J52)</f>
        <v/>
      </c>
      <c r="T52" s="11">
        <f>IF(N($C52)=0,"",$L52*$I52)</f>
        <v/>
      </c>
    </row>
    <row r="53">
      <c r="A53" s="14" t="n"/>
      <c r="B53" s="14" t="n"/>
      <c r="C53" s="9" t="n"/>
      <c r="D53" s="14" t="n"/>
      <c r="E53" s="14" t="n"/>
      <c r="F53" s="6" t="n"/>
      <c r="G53" s="14" t="n"/>
      <c r="H53" s="12">
        <f>IF(N($C53)=0,"",IF($E53="Accepted",1,IF($E53="Rejected",0,1-Terms!$B$13)))</f>
        <v/>
      </c>
      <c r="I53" s="10">
        <f>IF(N($C53)=0,"",N($D53)+Terms!$B$14)</f>
        <v/>
      </c>
      <c r="J53" s="12">
        <f>IF(N($C53)=0,"",IF($F53="",Terms!$B$4,$F53))</f>
        <v/>
      </c>
      <c r="K53" s="11">
        <f>IF(N($C53)=0,"",$C53*$H53)</f>
        <v/>
      </c>
      <c r="L53" s="11">
        <f>IF(N($C53)=0,"",$K53*$J53)</f>
        <v/>
      </c>
      <c r="M53" s="15">
        <f>IF(N($C53)=0,"",IF(Terms!$B$7=0,0,IF(Terms!$B$8="Yes",ROUNDUP($I53/Terms!$B$7,0),$I53/Terms!$B$7)))</f>
        <v/>
      </c>
      <c r="N53" s="11">
        <f>IF(N($C53)=0,"",$K53*Terms!$B$5)</f>
        <v/>
      </c>
      <c r="O53" s="11">
        <f>IF(N($C53)=0,"",IF(Terms!$B$9="Advance",$L53,$K53)*Terms!$B$6*$M53)</f>
        <v/>
      </c>
      <c r="P53" s="11">
        <f>IF(N($C53)=0,"",Terms!$B$10*$H53+Terms!$B$11)</f>
        <v/>
      </c>
      <c r="Q53" s="11">
        <f>IF(N($C53)=0,"",$N53+$O53+$P53)</f>
        <v/>
      </c>
      <c r="R53" s="11">
        <f>IF(N($C53)=0,"",$K53-$L53-$N53-$O53-Terms!$B$10*$H53)</f>
        <v/>
      </c>
      <c r="S53" s="11">
        <f>IF(N($C53)=0,"",$C53*$J53)</f>
        <v/>
      </c>
      <c r="T53" s="11">
        <f>IF(N($C53)=0,"",$L53*$I53)</f>
        <v/>
      </c>
    </row>
    <row r="54">
      <c r="A54" s="14" t="n"/>
      <c r="B54" s="14" t="n"/>
      <c r="C54" s="9" t="n"/>
      <c r="D54" s="14" t="n"/>
      <c r="E54" s="14" t="n"/>
      <c r="F54" s="6" t="n"/>
      <c r="G54" s="14" t="n"/>
      <c r="H54" s="12">
        <f>IF(N($C54)=0,"",IF($E54="Accepted",1,IF($E54="Rejected",0,1-Terms!$B$13)))</f>
        <v/>
      </c>
      <c r="I54" s="10">
        <f>IF(N($C54)=0,"",N($D54)+Terms!$B$14)</f>
        <v/>
      </c>
      <c r="J54" s="12">
        <f>IF(N($C54)=0,"",IF($F54="",Terms!$B$4,$F54))</f>
        <v/>
      </c>
      <c r="K54" s="11">
        <f>IF(N($C54)=0,"",$C54*$H54)</f>
        <v/>
      </c>
      <c r="L54" s="11">
        <f>IF(N($C54)=0,"",$K54*$J54)</f>
        <v/>
      </c>
      <c r="M54" s="15">
        <f>IF(N($C54)=0,"",IF(Terms!$B$7=0,0,IF(Terms!$B$8="Yes",ROUNDUP($I54/Terms!$B$7,0),$I54/Terms!$B$7)))</f>
        <v/>
      </c>
      <c r="N54" s="11">
        <f>IF(N($C54)=0,"",$K54*Terms!$B$5)</f>
        <v/>
      </c>
      <c r="O54" s="11">
        <f>IF(N($C54)=0,"",IF(Terms!$B$9="Advance",$L54,$K54)*Terms!$B$6*$M54)</f>
        <v/>
      </c>
      <c r="P54" s="11">
        <f>IF(N($C54)=0,"",Terms!$B$10*$H54+Terms!$B$11)</f>
        <v/>
      </c>
      <c r="Q54" s="11">
        <f>IF(N($C54)=0,"",$N54+$O54+$P54)</f>
        <v/>
      </c>
      <c r="R54" s="11">
        <f>IF(N($C54)=0,"",$K54-$L54-$N54-$O54-Terms!$B$10*$H54)</f>
        <v/>
      </c>
      <c r="S54" s="11">
        <f>IF(N($C54)=0,"",$C54*$J54)</f>
        <v/>
      </c>
      <c r="T54" s="11">
        <f>IF(N($C54)=0,"",$L54*$I54)</f>
        <v/>
      </c>
    </row>
    <row r="55">
      <c r="A55" s="14" t="n"/>
      <c r="B55" s="14" t="n"/>
      <c r="C55" s="9" t="n"/>
      <c r="D55" s="14" t="n"/>
      <c r="E55" s="14" t="n"/>
      <c r="F55" s="6" t="n"/>
      <c r="G55" s="14" t="n"/>
      <c r="H55" s="12">
        <f>IF(N($C55)=0,"",IF($E55="Accepted",1,IF($E55="Rejected",0,1-Terms!$B$13)))</f>
        <v/>
      </c>
      <c r="I55" s="10">
        <f>IF(N($C55)=0,"",N($D55)+Terms!$B$14)</f>
        <v/>
      </c>
      <c r="J55" s="12">
        <f>IF(N($C55)=0,"",IF($F55="",Terms!$B$4,$F55))</f>
        <v/>
      </c>
      <c r="K55" s="11">
        <f>IF(N($C55)=0,"",$C55*$H55)</f>
        <v/>
      </c>
      <c r="L55" s="11">
        <f>IF(N($C55)=0,"",$K55*$J55)</f>
        <v/>
      </c>
      <c r="M55" s="15">
        <f>IF(N($C55)=0,"",IF(Terms!$B$7=0,0,IF(Terms!$B$8="Yes",ROUNDUP($I55/Terms!$B$7,0),$I55/Terms!$B$7)))</f>
        <v/>
      </c>
      <c r="N55" s="11">
        <f>IF(N($C55)=0,"",$K55*Terms!$B$5)</f>
        <v/>
      </c>
      <c r="O55" s="11">
        <f>IF(N($C55)=0,"",IF(Terms!$B$9="Advance",$L55,$K55)*Terms!$B$6*$M55)</f>
        <v/>
      </c>
      <c r="P55" s="11">
        <f>IF(N($C55)=0,"",Terms!$B$10*$H55+Terms!$B$11)</f>
        <v/>
      </c>
      <c r="Q55" s="11">
        <f>IF(N($C55)=0,"",$N55+$O55+$P55)</f>
        <v/>
      </c>
      <c r="R55" s="11">
        <f>IF(N($C55)=0,"",$K55-$L55-$N55-$O55-Terms!$B$10*$H55)</f>
        <v/>
      </c>
      <c r="S55" s="11">
        <f>IF(N($C55)=0,"",$C55*$J55)</f>
        <v/>
      </c>
      <c r="T55" s="11">
        <f>IF(N($C55)=0,"",$L55*$I55)</f>
        <v/>
      </c>
    </row>
    <row r="56">
      <c r="A56" s="14" t="n"/>
      <c r="B56" s="14" t="n"/>
      <c r="C56" s="9" t="n"/>
      <c r="D56" s="14" t="n"/>
      <c r="E56" s="14" t="n"/>
      <c r="F56" s="6" t="n"/>
      <c r="G56" s="14" t="n"/>
      <c r="H56" s="12">
        <f>IF(N($C56)=0,"",IF($E56="Accepted",1,IF($E56="Rejected",0,1-Terms!$B$13)))</f>
        <v/>
      </c>
      <c r="I56" s="10">
        <f>IF(N($C56)=0,"",N($D56)+Terms!$B$14)</f>
        <v/>
      </c>
      <c r="J56" s="12">
        <f>IF(N($C56)=0,"",IF($F56="",Terms!$B$4,$F56))</f>
        <v/>
      </c>
      <c r="K56" s="11">
        <f>IF(N($C56)=0,"",$C56*$H56)</f>
        <v/>
      </c>
      <c r="L56" s="11">
        <f>IF(N($C56)=0,"",$K56*$J56)</f>
        <v/>
      </c>
      <c r="M56" s="15">
        <f>IF(N($C56)=0,"",IF(Terms!$B$7=0,0,IF(Terms!$B$8="Yes",ROUNDUP($I56/Terms!$B$7,0),$I56/Terms!$B$7)))</f>
        <v/>
      </c>
      <c r="N56" s="11">
        <f>IF(N($C56)=0,"",$K56*Terms!$B$5)</f>
        <v/>
      </c>
      <c r="O56" s="11">
        <f>IF(N($C56)=0,"",IF(Terms!$B$9="Advance",$L56,$K56)*Terms!$B$6*$M56)</f>
        <v/>
      </c>
      <c r="P56" s="11">
        <f>IF(N($C56)=0,"",Terms!$B$10*$H56+Terms!$B$11)</f>
        <v/>
      </c>
      <c r="Q56" s="11">
        <f>IF(N($C56)=0,"",$N56+$O56+$P56)</f>
        <v/>
      </c>
      <c r="R56" s="11">
        <f>IF(N($C56)=0,"",$K56-$L56-$N56-$O56-Terms!$B$10*$H56)</f>
        <v/>
      </c>
      <c r="S56" s="11">
        <f>IF(N($C56)=0,"",$C56*$J56)</f>
        <v/>
      </c>
      <c r="T56" s="11">
        <f>IF(N($C56)=0,"",$L56*$I56)</f>
        <v/>
      </c>
    </row>
    <row r="57">
      <c r="A57" s="14" t="n"/>
      <c r="B57" s="14" t="n"/>
      <c r="C57" s="9" t="n"/>
      <c r="D57" s="14" t="n"/>
      <c r="E57" s="14" t="n"/>
      <c r="F57" s="6" t="n"/>
      <c r="G57" s="14" t="n"/>
      <c r="H57" s="12">
        <f>IF(N($C57)=0,"",IF($E57="Accepted",1,IF($E57="Rejected",0,1-Terms!$B$13)))</f>
        <v/>
      </c>
      <c r="I57" s="10">
        <f>IF(N($C57)=0,"",N($D57)+Terms!$B$14)</f>
        <v/>
      </c>
      <c r="J57" s="12">
        <f>IF(N($C57)=0,"",IF($F57="",Terms!$B$4,$F57))</f>
        <v/>
      </c>
      <c r="K57" s="11">
        <f>IF(N($C57)=0,"",$C57*$H57)</f>
        <v/>
      </c>
      <c r="L57" s="11">
        <f>IF(N($C57)=0,"",$K57*$J57)</f>
        <v/>
      </c>
      <c r="M57" s="15">
        <f>IF(N($C57)=0,"",IF(Terms!$B$7=0,0,IF(Terms!$B$8="Yes",ROUNDUP($I57/Terms!$B$7,0),$I57/Terms!$B$7)))</f>
        <v/>
      </c>
      <c r="N57" s="11">
        <f>IF(N($C57)=0,"",$K57*Terms!$B$5)</f>
        <v/>
      </c>
      <c r="O57" s="11">
        <f>IF(N($C57)=0,"",IF(Terms!$B$9="Advance",$L57,$K57)*Terms!$B$6*$M57)</f>
        <v/>
      </c>
      <c r="P57" s="11">
        <f>IF(N($C57)=0,"",Terms!$B$10*$H57+Terms!$B$11)</f>
        <v/>
      </c>
      <c r="Q57" s="11">
        <f>IF(N($C57)=0,"",$N57+$O57+$P57)</f>
        <v/>
      </c>
      <c r="R57" s="11">
        <f>IF(N($C57)=0,"",$K57-$L57-$N57-$O57-Terms!$B$10*$H57)</f>
        <v/>
      </c>
      <c r="S57" s="11">
        <f>IF(N($C57)=0,"",$C57*$J57)</f>
        <v/>
      </c>
      <c r="T57" s="11">
        <f>IF(N($C57)=0,"",$L57*$I57)</f>
        <v/>
      </c>
    </row>
    <row r="58">
      <c r="A58" s="14" t="n"/>
      <c r="B58" s="14" t="n"/>
      <c r="C58" s="9" t="n"/>
      <c r="D58" s="14" t="n"/>
      <c r="E58" s="14" t="n"/>
      <c r="F58" s="6" t="n"/>
      <c r="G58" s="14" t="n"/>
      <c r="H58" s="12">
        <f>IF(N($C58)=0,"",IF($E58="Accepted",1,IF($E58="Rejected",0,1-Terms!$B$13)))</f>
        <v/>
      </c>
      <c r="I58" s="10">
        <f>IF(N($C58)=0,"",N($D58)+Terms!$B$14)</f>
        <v/>
      </c>
      <c r="J58" s="12">
        <f>IF(N($C58)=0,"",IF($F58="",Terms!$B$4,$F58))</f>
        <v/>
      </c>
      <c r="K58" s="11">
        <f>IF(N($C58)=0,"",$C58*$H58)</f>
        <v/>
      </c>
      <c r="L58" s="11">
        <f>IF(N($C58)=0,"",$K58*$J58)</f>
        <v/>
      </c>
      <c r="M58" s="15">
        <f>IF(N($C58)=0,"",IF(Terms!$B$7=0,0,IF(Terms!$B$8="Yes",ROUNDUP($I58/Terms!$B$7,0),$I58/Terms!$B$7)))</f>
        <v/>
      </c>
      <c r="N58" s="11">
        <f>IF(N($C58)=0,"",$K58*Terms!$B$5)</f>
        <v/>
      </c>
      <c r="O58" s="11">
        <f>IF(N($C58)=0,"",IF(Terms!$B$9="Advance",$L58,$K58)*Terms!$B$6*$M58)</f>
        <v/>
      </c>
      <c r="P58" s="11">
        <f>IF(N($C58)=0,"",Terms!$B$10*$H58+Terms!$B$11)</f>
        <v/>
      </c>
      <c r="Q58" s="11">
        <f>IF(N($C58)=0,"",$N58+$O58+$P58)</f>
        <v/>
      </c>
      <c r="R58" s="11">
        <f>IF(N($C58)=0,"",$K58-$L58-$N58-$O58-Terms!$B$10*$H58)</f>
        <v/>
      </c>
      <c r="S58" s="11">
        <f>IF(N($C58)=0,"",$C58*$J58)</f>
        <v/>
      </c>
      <c r="T58" s="11">
        <f>IF(N($C58)=0,"",$L58*$I58)</f>
        <v/>
      </c>
    </row>
    <row r="59">
      <c r="A59" s="14" t="n"/>
      <c r="B59" s="14" t="n"/>
      <c r="C59" s="9" t="n"/>
      <c r="D59" s="14" t="n"/>
      <c r="E59" s="14" t="n"/>
      <c r="F59" s="6" t="n"/>
      <c r="G59" s="14" t="n"/>
      <c r="H59" s="12">
        <f>IF(N($C59)=0,"",IF($E59="Accepted",1,IF($E59="Rejected",0,1-Terms!$B$13)))</f>
        <v/>
      </c>
      <c r="I59" s="10">
        <f>IF(N($C59)=0,"",N($D59)+Terms!$B$14)</f>
        <v/>
      </c>
      <c r="J59" s="12">
        <f>IF(N($C59)=0,"",IF($F59="",Terms!$B$4,$F59))</f>
        <v/>
      </c>
      <c r="K59" s="11">
        <f>IF(N($C59)=0,"",$C59*$H59)</f>
        <v/>
      </c>
      <c r="L59" s="11">
        <f>IF(N($C59)=0,"",$K59*$J59)</f>
        <v/>
      </c>
      <c r="M59" s="15">
        <f>IF(N($C59)=0,"",IF(Terms!$B$7=0,0,IF(Terms!$B$8="Yes",ROUNDUP($I59/Terms!$B$7,0),$I59/Terms!$B$7)))</f>
        <v/>
      </c>
      <c r="N59" s="11">
        <f>IF(N($C59)=0,"",$K59*Terms!$B$5)</f>
        <v/>
      </c>
      <c r="O59" s="11">
        <f>IF(N($C59)=0,"",IF(Terms!$B$9="Advance",$L59,$K59)*Terms!$B$6*$M59)</f>
        <v/>
      </c>
      <c r="P59" s="11">
        <f>IF(N($C59)=0,"",Terms!$B$10*$H59+Terms!$B$11)</f>
        <v/>
      </c>
      <c r="Q59" s="11">
        <f>IF(N($C59)=0,"",$N59+$O59+$P59)</f>
        <v/>
      </c>
      <c r="R59" s="11">
        <f>IF(N($C59)=0,"",$K59-$L59-$N59-$O59-Terms!$B$10*$H59)</f>
        <v/>
      </c>
      <c r="S59" s="11">
        <f>IF(N($C59)=0,"",$C59*$J59)</f>
        <v/>
      </c>
      <c r="T59" s="11">
        <f>IF(N($C59)=0,"",$L59*$I59)</f>
        <v/>
      </c>
    </row>
    <row r="60">
      <c r="A60" s="14" t="n"/>
      <c r="B60" s="14" t="n"/>
      <c r="C60" s="9" t="n"/>
      <c r="D60" s="14" t="n"/>
      <c r="E60" s="14" t="n"/>
      <c r="F60" s="6" t="n"/>
      <c r="G60" s="14" t="n"/>
      <c r="H60" s="12">
        <f>IF(N($C60)=0,"",IF($E60="Accepted",1,IF($E60="Rejected",0,1-Terms!$B$13)))</f>
        <v/>
      </c>
      <c r="I60" s="10">
        <f>IF(N($C60)=0,"",N($D60)+Terms!$B$14)</f>
        <v/>
      </c>
      <c r="J60" s="12">
        <f>IF(N($C60)=0,"",IF($F60="",Terms!$B$4,$F60))</f>
        <v/>
      </c>
      <c r="K60" s="11">
        <f>IF(N($C60)=0,"",$C60*$H60)</f>
        <v/>
      </c>
      <c r="L60" s="11">
        <f>IF(N($C60)=0,"",$K60*$J60)</f>
        <v/>
      </c>
      <c r="M60" s="15">
        <f>IF(N($C60)=0,"",IF(Terms!$B$7=0,0,IF(Terms!$B$8="Yes",ROUNDUP($I60/Terms!$B$7,0),$I60/Terms!$B$7)))</f>
        <v/>
      </c>
      <c r="N60" s="11">
        <f>IF(N($C60)=0,"",$K60*Terms!$B$5)</f>
        <v/>
      </c>
      <c r="O60" s="11">
        <f>IF(N($C60)=0,"",IF(Terms!$B$9="Advance",$L60,$K60)*Terms!$B$6*$M60)</f>
        <v/>
      </c>
      <c r="P60" s="11">
        <f>IF(N($C60)=0,"",Terms!$B$10*$H60+Terms!$B$11)</f>
        <v/>
      </c>
      <c r="Q60" s="11">
        <f>IF(N($C60)=0,"",$N60+$O60+$P60)</f>
        <v/>
      </c>
      <c r="R60" s="11">
        <f>IF(N($C60)=0,"",$K60-$L60-$N60-$O60-Terms!$B$10*$H60)</f>
        <v/>
      </c>
      <c r="S60" s="11">
        <f>IF(N($C60)=0,"",$C60*$J60)</f>
        <v/>
      </c>
      <c r="T60" s="11">
        <f>IF(N($C60)=0,"",$L60*$I60)</f>
        <v/>
      </c>
    </row>
    <row r="61">
      <c r="A61" s="14" t="n"/>
      <c r="B61" s="14" t="n"/>
      <c r="C61" s="9" t="n"/>
      <c r="D61" s="14" t="n"/>
      <c r="E61" s="14" t="n"/>
      <c r="F61" s="6" t="n"/>
      <c r="G61" s="14" t="n"/>
      <c r="H61" s="12">
        <f>IF(N($C61)=0,"",IF($E61="Accepted",1,IF($E61="Rejected",0,1-Terms!$B$13)))</f>
        <v/>
      </c>
      <c r="I61" s="10">
        <f>IF(N($C61)=0,"",N($D61)+Terms!$B$14)</f>
        <v/>
      </c>
      <c r="J61" s="12">
        <f>IF(N($C61)=0,"",IF($F61="",Terms!$B$4,$F61))</f>
        <v/>
      </c>
      <c r="K61" s="11">
        <f>IF(N($C61)=0,"",$C61*$H61)</f>
        <v/>
      </c>
      <c r="L61" s="11">
        <f>IF(N($C61)=0,"",$K61*$J61)</f>
        <v/>
      </c>
      <c r="M61" s="15">
        <f>IF(N($C61)=0,"",IF(Terms!$B$7=0,0,IF(Terms!$B$8="Yes",ROUNDUP($I61/Terms!$B$7,0),$I61/Terms!$B$7)))</f>
        <v/>
      </c>
      <c r="N61" s="11">
        <f>IF(N($C61)=0,"",$K61*Terms!$B$5)</f>
        <v/>
      </c>
      <c r="O61" s="11">
        <f>IF(N($C61)=0,"",IF(Terms!$B$9="Advance",$L61,$K61)*Terms!$B$6*$M61)</f>
        <v/>
      </c>
      <c r="P61" s="11">
        <f>IF(N($C61)=0,"",Terms!$B$10*$H61+Terms!$B$11)</f>
        <v/>
      </c>
      <c r="Q61" s="11">
        <f>IF(N($C61)=0,"",$N61+$O61+$P61)</f>
        <v/>
      </c>
      <c r="R61" s="11">
        <f>IF(N($C61)=0,"",$K61-$L61-$N61-$O61-Terms!$B$10*$H61)</f>
        <v/>
      </c>
      <c r="S61" s="11">
        <f>IF(N($C61)=0,"",$C61*$J61)</f>
        <v/>
      </c>
      <c r="T61" s="11">
        <f>IF(N($C61)=0,"",$L61*$I61)</f>
        <v/>
      </c>
    </row>
    <row r="62">
      <c r="A62" s="14" t="n"/>
      <c r="B62" s="14" t="n"/>
      <c r="C62" s="9" t="n"/>
      <c r="D62" s="14" t="n"/>
      <c r="E62" s="14" t="n"/>
      <c r="F62" s="6" t="n"/>
      <c r="G62" s="14" t="n"/>
      <c r="H62" s="12">
        <f>IF(N($C62)=0,"",IF($E62="Accepted",1,IF($E62="Rejected",0,1-Terms!$B$13)))</f>
        <v/>
      </c>
      <c r="I62" s="10">
        <f>IF(N($C62)=0,"",N($D62)+Terms!$B$14)</f>
        <v/>
      </c>
      <c r="J62" s="12">
        <f>IF(N($C62)=0,"",IF($F62="",Terms!$B$4,$F62))</f>
        <v/>
      </c>
      <c r="K62" s="11">
        <f>IF(N($C62)=0,"",$C62*$H62)</f>
        <v/>
      </c>
      <c r="L62" s="11">
        <f>IF(N($C62)=0,"",$K62*$J62)</f>
        <v/>
      </c>
      <c r="M62" s="15">
        <f>IF(N($C62)=0,"",IF(Terms!$B$7=0,0,IF(Terms!$B$8="Yes",ROUNDUP($I62/Terms!$B$7,0),$I62/Terms!$B$7)))</f>
        <v/>
      </c>
      <c r="N62" s="11">
        <f>IF(N($C62)=0,"",$K62*Terms!$B$5)</f>
        <v/>
      </c>
      <c r="O62" s="11">
        <f>IF(N($C62)=0,"",IF(Terms!$B$9="Advance",$L62,$K62)*Terms!$B$6*$M62)</f>
        <v/>
      </c>
      <c r="P62" s="11">
        <f>IF(N($C62)=0,"",Terms!$B$10*$H62+Terms!$B$11)</f>
        <v/>
      </c>
      <c r="Q62" s="11">
        <f>IF(N($C62)=0,"",$N62+$O62+$P62)</f>
        <v/>
      </c>
      <c r="R62" s="11">
        <f>IF(N($C62)=0,"",$K62-$L62-$N62-$O62-Terms!$B$10*$H62)</f>
        <v/>
      </c>
      <c r="S62" s="11">
        <f>IF(N($C62)=0,"",$C62*$J62)</f>
        <v/>
      </c>
      <c r="T62" s="11">
        <f>IF(N($C62)=0,"",$L62*$I62)</f>
        <v/>
      </c>
    </row>
    <row r="63">
      <c r="A63" s="14" t="n"/>
      <c r="B63" s="14" t="n"/>
      <c r="C63" s="9" t="n"/>
      <c r="D63" s="14" t="n"/>
      <c r="E63" s="14" t="n"/>
      <c r="F63" s="6" t="n"/>
      <c r="G63" s="14" t="n"/>
      <c r="H63" s="12">
        <f>IF(N($C63)=0,"",IF($E63="Accepted",1,IF($E63="Rejected",0,1-Terms!$B$13)))</f>
        <v/>
      </c>
      <c r="I63" s="10">
        <f>IF(N($C63)=0,"",N($D63)+Terms!$B$14)</f>
        <v/>
      </c>
      <c r="J63" s="12">
        <f>IF(N($C63)=0,"",IF($F63="",Terms!$B$4,$F63))</f>
        <v/>
      </c>
      <c r="K63" s="11">
        <f>IF(N($C63)=0,"",$C63*$H63)</f>
        <v/>
      </c>
      <c r="L63" s="11">
        <f>IF(N($C63)=0,"",$K63*$J63)</f>
        <v/>
      </c>
      <c r="M63" s="15">
        <f>IF(N($C63)=0,"",IF(Terms!$B$7=0,0,IF(Terms!$B$8="Yes",ROUNDUP($I63/Terms!$B$7,0),$I63/Terms!$B$7)))</f>
        <v/>
      </c>
      <c r="N63" s="11">
        <f>IF(N($C63)=0,"",$K63*Terms!$B$5)</f>
        <v/>
      </c>
      <c r="O63" s="11">
        <f>IF(N($C63)=0,"",IF(Terms!$B$9="Advance",$L63,$K63)*Terms!$B$6*$M63)</f>
        <v/>
      </c>
      <c r="P63" s="11">
        <f>IF(N($C63)=0,"",Terms!$B$10*$H63+Terms!$B$11)</f>
        <v/>
      </c>
      <c r="Q63" s="11">
        <f>IF(N($C63)=0,"",$N63+$O63+$P63)</f>
        <v/>
      </c>
      <c r="R63" s="11">
        <f>IF(N($C63)=0,"",$K63-$L63-$N63-$O63-Terms!$B$10*$H63)</f>
        <v/>
      </c>
      <c r="S63" s="11">
        <f>IF(N($C63)=0,"",$C63*$J63)</f>
        <v/>
      </c>
      <c r="T63" s="11">
        <f>IF(N($C63)=0,"",$L63*$I63)</f>
        <v/>
      </c>
    </row>
    <row r="64">
      <c r="A64" s="14" t="n"/>
      <c r="B64" s="14" t="n"/>
      <c r="C64" s="9" t="n"/>
      <c r="D64" s="14" t="n"/>
      <c r="E64" s="14" t="n"/>
      <c r="F64" s="6" t="n"/>
      <c r="G64" s="14" t="n"/>
      <c r="H64" s="12">
        <f>IF(N($C64)=0,"",IF($E64="Accepted",1,IF($E64="Rejected",0,1-Terms!$B$13)))</f>
        <v/>
      </c>
      <c r="I64" s="10">
        <f>IF(N($C64)=0,"",N($D64)+Terms!$B$14)</f>
        <v/>
      </c>
      <c r="J64" s="12">
        <f>IF(N($C64)=0,"",IF($F64="",Terms!$B$4,$F64))</f>
        <v/>
      </c>
      <c r="K64" s="11">
        <f>IF(N($C64)=0,"",$C64*$H64)</f>
        <v/>
      </c>
      <c r="L64" s="11">
        <f>IF(N($C64)=0,"",$K64*$J64)</f>
        <v/>
      </c>
      <c r="M64" s="15">
        <f>IF(N($C64)=0,"",IF(Terms!$B$7=0,0,IF(Terms!$B$8="Yes",ROUNDUP($I64/Terms!$B$7,0),$I64/Terms!$B$7)))</f>
        <v/>
      </c>
      <c r="N64" s="11">
        <f>IF(N($C64)=0,"",$K64*Terms!$B$5)</f>
        <v/>
      </c>
      <c r="O64" s="11">
        <f>IF(N($C64)=0,"",IF(Terms!$B$9="Advance",$L64,$K64)*Terms!$B$6*$M64)</f>
        <v/>
      </c>
      <c r="P64" s="11">
        <f>IF(N($C64)=0,"",Terms!$B$10*$H64+Terms!$B$11)</f>
        <v/>
      </c>
      <c r="Q64" s="11">
        <f>IF(N($C64)=0,"",$N64+$O64+$P64)</f>
        <v/>
      </c>
      <c r="R64" s="11">
        <f>IF(N($C64)=0,"",$K64-$L64-$N64-$O64-Terms!$B$10*$H64)</f>
        <v/>
      </c>
      <c r="S64" s="11">
        <f>IF(N($C64)=0,"",$C64*$J64)</f>
        <v/>
      </c>
      <c r="T64" s="11">
        <f>IF(N($C64)=0,"",$L64*$I64)</f>
        <v/>
      </c>
    </row>
    <row r="65">
      <c r="A65" s="14" t="n"/>
      <c r="B65" s="14" t="n"/>
      <c r="C65" s="9" t="n"/>
      <c r="D65" s="14" t="n"/>
      <c r="E65" s="14" t="n"/>
      <c r="F65" s="6" t="n"/>
      <c r="G65" s="14" t="n"/>
      <c r="H65" s="12">
        <f>IF(N($C65)=0,"",IF($E65="Accepted",1,IF($E65="Rejected",0,1-Terms!$B$13)))</f>
        <v/>
      </c>
      <c r="I65" s="10">
        <f>IF(N($C65)=0,"",N($D65)+Terms!$B$14)</f>
        <v/>
      </c>
      <c r="J65" s="12">
        <f>IF(N($C65)=0,"",IF($F65="",Terms!$B$4,$F65))</f>
        <v/>
      </c>
      <c r="K65" s="11">
        <f>IF(N($C65)=0,"",$C65*$H65)</f>
        <v/>
      </c>
      <c r="L65" s="11">
        <f>IF(N($C65)=0,"",$K65*$J65)</f>
        <v/>
      </c>
      <c r="M65" s="15">
        <f>IF(N($C65)=0,"",IF(Terms!$B$7=0,0,IF(Terms!$B$8="Yes",ROUNDUP($I65/Terms!$B$7,0),$I65/Terms!$B$7)))</f>
        <v/>
      </c>
      <c r="N65" s="11">
        <f>IF(N($C65)=0,"",$K65*Terms!$B$5)</f>
        <v/>
      </c>
      <c r="O65" s="11">
        <f>IF(N($C65)=0,"",IF(Terms!$B$9="Advance",$L65,$K65)*Terms!$B$6*$M65)</f>
        <v/>
      </c>
      <c r="P65" s="11">
        <f>IF(N($C65)=0,"",Terms!$B$10*$H65+Terms!$B$11)</f>
        <v/>
      </c>
      <c r="Q65" s="11">
        <f>IF(N($C65)=0,"",$N65+$O65+$P65)</f>
        <v/>
      </c>
      <c r="R65" s="11">
        <f>IF(N($C65)=0,"",$K65-$L65-$N65-$O65-Terms!$B$10*$H65)</f>
        <v/>
      </c>
      <c r="S65" s="11">
        <f>IF(N($C65)=0,"",$C65*$J65)</f>
        <v/>
      </c>
      <c r="T65" s="11">
        <f>IF(N($C65)=0,"",$L65*$I65)</f>
        <v/>
      </c>
    </row>
    <row r="66">
      <c r="A66" s="14" t="n"/>
      <c r="B66" s="14" t="n"/>
      <c r="C66" s="9" t="n"/>
      <c r="D66" s="14" t="n"/>
      <c r="E66" s="14" t="n"/>
      <c r="F66" s="6" t="n"/>
      <c r="G66" s="14" t="n"/>
      <c r="H66" s="12">
        <f>IF(N($C66)=0,"",IF($E66="Accepted",1,IF($E66="Rejected",0,1-Terms!$B$13)))</f>
        <v/>
      </c>
      <c r="I66" s="10">
        <f>IF(N($C66)=0,"",N($D66)+Terms!$B$14)</f>
        <v/>
      </c>
      <c r="J66" s="12">
        <f>IF(N($C66)=0,"",IF($F66="",Terms!$B$4,$F66))</f>
        <v/>
      </c>
      <c r="K66" s="11">
        <f>IF(N($C66)=0,"",$C66*$H66)</f>
        <v/>
      </c>
      <c r="L66" s="11">
        <f>IF(N($C66)=0,"",$K66*$J66)</f>
        <v/>
      </c>
      <c r="M66" s="15">
        <f>IF(N($C66)=0,"",IF(Terms!$B$7=0,0,IF(Terms!$B$8="Yes",ROUNDUP($I66/Terms!$B$7,0),$I66/Terms!$B$7)))</f>
        <v/>
      </c>
      <c r="N66" s="11">
        <f>IF(N($C66)=0,"",$K66*Terms!$B$5)</f>
        <v/>
      </c>
      <c r="O66" s="11">
        <f>IF(N($C66)=0,"",IF(Terms!$B$9="Advance",$L66,$K66)*Terms!$B$6*$M66)</f>
        <v/>
      </c>
      <c r="P66" s="11">
        <f>IF(N($C66)=0,"",Terms!$B$10*$H66+Terms!$B$11)</f>
        <v/>
      </c>
      <c r="Q66" s="11">
        <f>IF(N($C66)=0,"",$N66+$O66+$P66)</f>
        <v/>
      </c>
      <c r="R66" s="11">
        <f>IF(N($C66)=0,"",$K66-$L66-$N66-$O66-Terms!$B$10*$H66)</f>
        <v/>
      </c>
      <c r="S66" s="11">
        <f>IF(N($C66)=0,"",$C66*$J66)</f>
        <v/>
      </c>
      <c r="T66" s="11">
        <f>IF(N($C66)=0,"",$L66*$I66)</f>
        <v/>
      </c>
    </row>
    <row r="67">
      <c r="A67" s="14" t="n"/>
      <c r="B67" s="14" t="n"/>
      <c r="C67" s="9" t="n"/>
      <c r="D67" s="14" t="n"/>
      <c r="E67" s="14" t="n"/>
      <c r="F67" s="6" t="n"/>
      <c r="G67" s="14" t="n"/>
      <c r="H67" s="12">
        <f>IF(N($C67)=0,"",IF($E67="Accepted",1,IF($E67="Rejected",0,1-Terms!$B$13)))</f>
        <v/>
      </c>
      <c r="I67" s="10">
        <f>IF(N($C67)=0,"",N($D67)+Terms!$B$14)</f>
        <v/>
      </c>
      <c r="J67" s="12">
        <f>IF(N($C67)=0,"",IF($F67="",Terms!$B$4,$F67))</f>
        <v/>
      </c>
      <c r="K67" s="11">
        <f>IF(N($C67)=0,"",$C67*$H67)</f>
        <v/>
      </c>
      <c r="L67" s="11">
        <f>IF(N($C67)=0,"",$K67*$J67)</f>
        <v/>
      </c>
      <c r="M67" s="15">
        <f>IF(N($C67)=0,"",IF(Terms!$B$7=0,0,IF(Terms!$B$8="Yes",ROUNDUP($I67/Terms!$B$7,0),$I67/Terms!$B$7)))</f>
        <v/>
      </c>
      <c r="N67" s="11">
        <f>IF(N($C67)=0,"",$K67*Terms!$B$5)</f>
        <v/>
      </c>
      <c r="O67" s="11">
        <f>IF(N($C67)=0,"",IF(Terms!$B$9="Advance",$L67,$K67)*Terms!$B$6*$M67)</f>
        <v/>
      </c>
      <c r="P67" s="11">
        <f>IF(N($C67)=0,"",Terms!$B$10*$H67+Terms!$B$11)</f>
        <v/>
      </c>
      <c r="Q67" s="11">
        <f>IF(N($C67)=0,"",$N67+$O67+$P67)</f>
        <v/>
      </c>
      <c r="R67" s="11">
        <f>IF(N($C67)=0,"",$K67-$L67-$N67-$O67-Terms!$B$10*$H67)</f>
        <v/>
      </c>
      <c r="S67" s="11">
        <f>IF(N($C67)=0,"",$C67*$J67)</f>
        <v/>
      </c>
      <c r="T67" s="11">
        <f>IF(N($C67)=0,"",$L67*$I67)</f>
        <v/>
      </c>
    </row>
    <row r="68">
      <c r="A68" s="14" t="n"/>
      <c r="B68" s="14" t="n"/>
      <c r="C68" s="9" t="n"/>
      <c r="D68" s="14" t="n"/>
      <c r="E68" s="14" t="n"/>
      <c r="F68" s="6" t="n"/>
      <c r="G68" s="14" t="n"/>
      <c r="H68" s="12">
        <f>IF(N($C68)=0,"",IF($E68="Accepted",1,IF($E68="Rejected",0,1-Terms!$B$13)))</f>
        <v/>
      </c>
      <c r="I68" s="10">
        <f>IF(N($C68)=0,"",N($D68)+Terms!$B$14)</f>
        <v/>
      </c>
      <c r="J68" s="12">
        <f>IF(N($C68)=0,"",IF($F68="",Terms!$B$4,$F68))</f>
        <v/>
      </c>
      <c r="K68" s="11">
        <f>IF(N($C68)=0,"",$C68*$H68)</f>
        <v/>
      </c>
      <c r="L68" s="11">
        <f>IF(N($C68)=0,"",$K68*$J68)</f>
        <v/>
      </c>
      <c r="M68" s="15">
        <f>IF(N($C68)=0,"",IF(Terms!$B$7=0,0,IF(Terms!$B$8="Yes",ROUNDUP($I68/Terms!$B$7,0),$I68/Terms!$B$7)))</f>
        <v/>
      </c>
      <c r="N68" s="11">
        <f>IF(N($C68)=0,"",$K68*Terms!$B$5)</f>
        <v/>
      </c>
      <c r="O68" s="11">
        <f>IF(N($C68)=0,"",IF(Terms!$B$9="Advance",$L68,$K68)*Terms!$B$6*$M68)</f>
        <v/>
      </c>
      <c r="P68" s="11">
        <f>IF(N($C68)=0,"",Terms!$B$10*$H68+Terms!$B$11)</f>
        <v/>
      </c>
      <c r="Q68" s="11">
        <f>IF(N($C68)=0,"",$N68+$O68+$P68)</f>
        <v/>
      </c>
      <c r="R68" s="11">
        <f>IF(N($C68)=0,"",$K68-$L68-$N68-$O68-Terms!$B$10*$H68)</f>
        <v/>
      </c>
      <c r="S68" s="11">
        <f>IF(N($C68)=0,"",$C68*$J68)</f>
        <v/>
      </c>
      <c r="T68" s="11">
        <f>IF(N($C68)=0,"",$L68*$I68)</f>
        <v/>
      </c>
    </row>
    <row r="69">
      <c r="A69" s="14" t="n"/>
      <c r="B69" s="14" t="n"/>
      <c r="C69" s="9" t="n"/>
      <c r="D69" s="14" t="n"/>
      <c r="E69" s="14" t="n"/>
      <c r="F69" s="6" t="n"/>
      <c r="G69" s="14" t="n"/>
      <c r="H69" s="12">
        <f>IF(N($C69)=0,"",IF($E69="Accepted",1,IF($E69="Rejected",0,1-Terms!$B$13)))</f>
        <v/>
      </c>
      <c r="I69" s="10">
        <f>IF(N($C69)=0,"",N($D69)+Terms!$B$14)</f>
        <v/>
      </c>
      <c r="J69" s="12">
        <f>IF(N($C69)=0,"",IF($F69="",Terms!$B$4,$F69))</f>
        <v/>
      </c>
      <c r="K69" s="11">
        <f>IF(N($C69)=0,"",$C69*$H69)</f>
        <v/>
      </c>
      <c r="L69" s="11">
        <f>IF(N($C69)=0,"",$K69*$J69)</f>
        <v/>
      </c>
      <c r="M69" s="15">
        <f>IF(N($C69)=0,"",IF(Terms!$B$7=0,0,IF(Terms!$B$8="Yes",ROUNDUP($I69/Terms!$B$7,0),$I69/Terms!$B$7)))</f>
        <v/>
      </c>
      <c r="N69" s="11">
        <f>IF(N($C69)=0,"",$K69*Terms!$B$5)</f>
        <v/>
      </c>
      <c r="O69" s="11">
        <f>IF(N($C69)=0,"",IF(Terms!$B$9="Advance",$L69,$K69)*Terms!$B$6*$M69)</f>
        <v/>
      </c>
      <c r="P69" s="11">
        <f>IF(N($C69)=0,"",Terms!$B$10*$H69+Terms!$B$11)</f>
        <v/>
      </c>
      <c r="Q69" s="11">
        <f>IF(N($C69)=0,"",$N69+$O69+$P69)</f>
        <v/>
      </c>
      <c r="R69" s="11">
        <f>IF(N($C69)=0,"",$K69-$L69-$N69-$O69-Terms!$B$10*$H69)</f>
        <v/>
      </c>
      <c r="S69" s="11">
        <f>IF(N($C69)=0,"",$C69*$J69)</f>
        <v/>
      </c>
      <c r="T69" s="11">
        <f>IF(N($C69)=0,"",$L69*$I69)</f>
        <v/>
      </c>
    </row>
    <row r="70">
      <c r="A70" s="14" t="n"/>
      <c r="B70" s="14" t="n"/>
      <c r="C70" s="9" t="n"/>
      <c r="D70" s="14" t="n"/>
      <c r="E70" s="14" t="n"/>
      <c r="F70" s="6" t="n"/>
      <c r="G70" s="14" t="n"/>
      <c r="H70" s="12">
        <f>IF(N($C70)=0,"",IF($E70="Accepted",1,IF($E70="Rejected",0,1-Terms!$B$13)))</f>
        <v/>
      </c>
      <c r="I70" s="10">
        <f>IF(N($C70)=0,"",N($D70)+Terms!$B$14)</f>
        <v/>
      </c>
      <c r="J70" s="12">
        <f>IF(N($C70)=0,"",IF($F70="",Terms!$B$4,$F70))</f>
        <v/>
      </c>
      <c r="K70" s="11">
        <f>IF(N($C70)=0,"",$C70*$H70)</f>
        <v/>
      </c>
      <c r="L70" s="11">
        <f>IF(N($C70)=0,"",$K70*$J70)</f>
        <v/>
      </c>
      <c r="M70" s="15">
        <f>IF(N($C70)=0,"",IF(Terms!$B$7=0,0,IF(Terms!$B$8="Yes",ROUNDUP($I70/Terms!$B$7,0),$I70/Terms!$B$7)))</f>
        <v/>
      </c>
      <c r="N70" s="11">
        <f>IF(N($C70)=0,"",$K70*Terms!$B$5)</f>
        <v/>
      </c>
      <c r="O70" s="11">
        <f>IF(N($C70)=0,"",IF(Terms!$B$9="Advance",$L70,$K70)*Terms!$B$6*$M70)</f>
        <v/>
      </c>
      <c r="P70" s="11">
        <f>IF(N($C70)=0,"",Terms!$B$10*$H70+Terms!$B$11)</f>
        <v/>
      </c>
      <c r="Q70" s="11">
        <f>IF(N($C70)=0,"",$N70+$O70+$P70)</f>
        <v/>
      </c>
      <c r="R70" s="11">
        <f>IF(N($C70)=0,"",$K70-$L70-$N70-$O70-Terms!$B$10*$H70)</f>
        <v/>
      </c>
      <c r="S70" s="11">
        <f>IF(N($C70)=0,"",$C70*$J70)</f>
        <v/>
      </c>
      <c r="T70" s="11">
        <f>IF(N($C70)=0,"",$L70*$I70)</f>
        <v/>
      </c>
    </row>
    <row r="71">
      <c r="A71" s="14" t="n"/>
      <c r="B71" s="14" t="n"/>
      <c r="C71" s="9" t="n"/>
      <c r="D71" s="14" t="n"/>
      <c r="E71" s="14" t="n"/>
      <c r="F71" s="6" t="n"/>
      <c r="G71" s="14" t="n"/>
      <c r="H71" s="12">
        <f>IF(N($C71)=0,"",IF($E71="Accepted",1,IF($E71="Rejected",0,1-Terms!$B$13)))</f>
        <v/>
      </c>
      <c r="I71" s="10">
        <f>IF(N($C71)=0,"",N($D71)+Terms!$B$14)</f>
        <v/>
      </c>
      <c r="J71" s="12">
        <f>IF(N($C71)=0,"",IF($F71="",Terms!$B$4,$F71))</f>
        <v/>
      </c>
      <c r="K71" s="11">
        <f>IF(N($C71)=0,"",$C71*$H71)</f>
        <v/>
      </c>
      <c r="L71" s="11">
        <f>IF(N($C71)=0,"",$K71*$J71)</f>
        <v/>
      </c>
      <c r="M71" s="15">
        <f>IF(N($C71)=0,"",IF(Terms!$B$7=0,0,IF(Terms!$B$8="Yes",ROUNDUP($I71/Terms!$B$7,0),$I71/Terms!$B$7)))</f>
        <v/>
      </c>
      <c r="N71" s="11">
        <f>IF(N($C71)=0,"",$K71*Terms!$B$5)</f>
        <v/>
      </c>
      <c r="O71" s="11">
        <f>IF(N($C71)=0,"",IF(Terms!$B$9="Advance",$L71,$K71)*Terms!$B$6*$M71)</f>
        <v/>
      </c>
      <c r="P71" s="11">
        <f>IF(N($C71)=0,"",Terms!$B$10*$H71+Terms!$B$11)</f>
        <v/>
      </c>
      <c r="Q71" s="11">
        <f>IF(N($C71)=0,"",$N71+$O71+$P71)</f>
        <v/>
      </c>
      <c r="R71" s="11">
        <f>IF(N($C71)=0,"",$K71-$L71-$N71-$O71-Terms!$B$10*$H71)</f>
        <v/>
      </c>
      <c r="S71" s="11">
        <f>IF(N($C71)=0,"",$C71*$J71)</f>
        <v/>
      </c>
      <c r="T71" s="11">
        <f>IF(N($C71)=0,"",$L71*$I71)</f>
        <v/>
      </c>
    </row>
    <row r="72">
      <c r="A72" s="14" t="n"/>
      <c r="B72" s="14" t="n"/>
      <c r="C72" s="9" t="n"/>
      <c r="D72" s="14" t="n"/>
      <c r="E72" s="14" t="n"/>
      <c r="F72" s="6" t="n"/>
      <c r="G72" s="14" t="n"/>
      <c r="H72" s="12">
        <f>IF(N($C72)=0,"",IF($E72="Accepted",1,IF($E72="Rejected",0,1-Terms!$B$13)))</f>
        <v/>
      </c>
      <c r="I72" s="10">
        <f>IF(N($C72)=0,"",N($D72)+Terms!$B$14)</f>
        <v/>
      </c>
      <c r="J72" s="12">
        <f>IF(N($C72)=0,"",IF($F72="",Terms!$B$4,$F72))</f>
        <v/>
      </c>
      <c r="K72" s="11">
        <f>IF(N($C72)=0,"",$C72*$H72)</f>
        <v/>
      </c>
      <c r="L72" s="11">
        <f>IF(N($C72)=0,"",$K72*$J72)</f>
        <v/>
      </c>
      <c r="M72" s="15">
        <f>IF(N($C72)=0,"",IF(Terms!$B$7=0,0,IF(Terms!$B$8="Yes",ROUNDUP($I72/Terms!$B$7,0),$I72/Terms!$B$7)))</f>
        <v/>
      </c>
      <c r="N72" s="11">
        <f>IF(N($C72)=0,"",$K72*Terms!$B$5)</f>
        <v/>
      </c>
      <c r="O72" s="11">
        <f>IF(N($C72)=0,"",IF(Terms!$B$9="Advance",$L72,$K72)*Terms!$B$6*$M72)</f>
        <v/>
      </c>
      <c r="P72" s="11">
        <f>IF(N($C72)=0,"",Terms!$B$10*$H72+Terms!$B$11)</f>
        <v/>
      </c>
      <c r="Q72" s="11">
        <f>IF(N($C72)=0,"",$N72+$O72+$P72)</f>
        <v/>
      </c>
      <c r="R72" s="11">
        <f>IF(N($C72)=0,"",$K72-$L72-$N72-$O72-Terms!$B$10*$H72)</f>
        <v/>
      </c>
      <c r="S72" s="11">
        <f>IF(N($C72)=0,"",$C72*$J72)</f>
        <v/>
      </c>
      <c r="T72" s="11">
        <f>IF(N($C72)=0,"",$L72*$I72)</f>
        <v/>
      </c>
    </row>
    <row r="73">
      <c r="A73" s="14" t="n"/>
      <c r="B73" s="14" t="n"/>
      <c r="C73" s="9" t="n"/>
      <c r="D73" s="14" t="n"/>
      <c r="E73" s="14" t="n"/>
      <c r="F73" s="6" t="n"/>
      <c r="G73" s="14" t="n"/>
      <c r="H73" s="12">
        <f>IF(N($C73)=0,"",IF($E73="Accepted",1,IF($E73="Rejected",0,1-Terms!$B$13)))</f>
        <v/>
      </c>
      <c r="I73" s="10">
        <f>IF(N($C73)=0,"",N($D73)+Terms!$B$14)</f>
        <v/>
      </c>
      <c r="J73" s="12">
        <f>IF(N($C73)=0,"",IF($F73="",Terms!$B$4,$F73))</f>
        <v/>
      </c>
      <c r="K73" s="11">
        <f>IF(N($C73)=0,"",$C73*$H73)</f>
        <v/>
      </c>
      <c r="L73" s="11">
        <f>IF(N($C73)=0,"",$K73*$J73)</f>
        <v/>
      </c>
      <c r="M73" s="15">
        <f>IF(N($C73)=0,"",IF(Terms!$B$7=0,0,IF(Terms!$B$8="Yes",ROUNDUP($I73/Terms!$B$7,0),$I73/Terms!$B$7)))</f>
        <v/>
      </c>
      <c r="N73" s="11">
        <f>IF(N($C73)=0,"",$K73*Terms!$B$5)</f>
        <v/>
      </c>
      <c r="O73" s="11">
        <f>IF(N($C73)=0,"",IF(Terms!$B$9="Advance",$L73,$K73)*Terms!$B$6*$M73)</f>
        <v/>
      </c>
      <c r="P73" s="11">
        <f>IF(N($C73)=0,"",Terms!$B$10*$H73+Terms!$B$11)</f>
        <v/>
      </c>
      <c r="Q73" s="11">
        <f>IF(N($C73)=0,"",$N73+$O73+$P73)</f>
        <v/>
      </c>
      <c r="R73" s="11">
        <f>IF(N($C73)=0,"",$K73-$L73-$N73-$O73-Terms!$B$10*$H73)</f>
        <v/>
      </c>
      <c r="S73" s="11">
        <f>IF(N($C73)=0,"",$C73*$J73)</f>
        <v/>
      </c>
      <c r="T73" s="11">
        <f>IF(N($C73)=0,"",$L73*$I73)</f>
        <v/>
      </c>
    </row>
    <row r="74">
      <c r="A74" s="14" t="n"/>
      <c r="B74" s="14" t="n"/>
      <c r="C74" s="9" t="n"/>
      <c r="D74" s="14" t="n"/>
      <c r="E74" s="14" t="n"/>
      <c r="F74" s="6" t="n"/>
      <c r="G74" s="14" t="n"/>
      <c r="H74" s="12">
        <f>IF(N($C74)=0,"",IF($E74="Accepted",1,IF($E74="Rejected",0,1-Terms!$B$13)))</f>
        <v/>
      </c>
      <c r="I74" s="10">
        <f>IF(N($C74)=0,"",N($D74)+Terms!$B$14)</f>
        <v/>
      </c>
      <c r="J74" s="12">
        <f>IF(N($C74)=0,"",IF($F74="",Terms!$B$4,$F74))</f>
        <v/>
      </c>
      <c r="K74" s="11">
        <f>IF(N($C74)=0,"",$C74*$H74)</f>
        <v/>
      </c>
      <c r="L74" s="11">
        <f>IF(N($C74)=0,"",$K74*$J74)</f>
        <v/>
      </c>
      <c r="M74" s="15">
        <f>IF(N($C74)=0,"",IF(Terms!$B$7=0,0,IF(Terms!$B$8="Yes",ROUNDUP($I74/Terms!$B$7,0),$I74/Terms!$B$7)))</f>
        <v/>
      </c>
      <c r="N74" s="11">
        <f>IF(N($C74)=0,"",$K74*Terms!$B$5)</f>
        <v/>
      </c>
      <c r="O74" s="11">
        <f>IF(N($C74)=0,"",IF(Terms!$B$9="Advance",$L74,$K74)*Terms!$B$6*$M74)</f>
        <v/>
      </c>
      <c r="P74" s="11">
        <f>IF(N($C74)=0,"",Terms!$B$10*$H74+Terms!$B$11)</f>
        <v/>
      </c>
      <c r="Q74" s="11">
        <f>IF(N($C74)=0,"",$N74+$O74+$P74)</f>
        <v/>
      </c>
      <c r="R74" s="11">
        <f>IF(N($C74)=0,"",$K74-$L74-$N74-$O74-Terms!$B$10*$H74)</f>
        <v/>
      </c>
      <c r="S74" s="11">
        <f>IF(N($C74)=0,"",$C74*$J74)</f>
        <v/>
      </c>
      <c r="T74" s="11">
        <f>IF(N($C74)=0,"",$L74*$I74)</f>
        <v/>
      </c>
    </row>
    <row r="75">
      <c r="A75" s="14" t="n"/>
      <c r="B75" s="14" t="n"/>
      <c r="C75" s="9" t="n"/>
      <c r="D75" s="14" t="n"/>
      <c r="E75" s="14" t="n"/>
      <c r="F75" s="6" t="n"/>
      <c r="G75" s="14" t="n"/>
      <c r="H75" s="12">
        <f>IF(N($C75)=0,"",IF($E75="Accepted",1,IF($E75="Rejected",0,1-Terms!$B$13)))</f>
        <v/>
      </c>
      <c r="I75" s="10">
        <f>IF(N($C75)=0,"",N($D75)+Terms!$B$14)</f>
        <v/>
      </c>
      <c r="J75" s="12">
        <f>IF(N($C75)=0,"",IF($F75="",Terms!$B$4,$F75))</f>
        <v/>
      </c>
      <c r="K75" s="11">
        <f>IF(N($C75)=0,"",$C75*$H75)</f>
        <v/>
      </c>
      <c r="L75" s="11">
        <f>IF(N($C75)=0,"",$K75*$J75)</f>
        <v/>
      </c>
      <c r="M75" s="15">
        <f>IF(N($C75)=0,"",IF(Terms!$B$7=0,0,IF(Terms!$B$8="Yes",ROUNDUP($I75/Terms!$B$7,0),$I75/Terms!$B$7)))</f>
        <v/>
      </c>
      <c r="N75" s="11">
        <f>IF(N($C75)=0,"",$K75*Terms!$B$5)</f>
        <v/>
      </c>
      <c r="O75" s="11">
        <f>IF(N($C75)=0,"",IF(Terms!$B$9="Advance",$L75,$K75)*Terms!$B$6*$M75)</f>
        <v/>
      </c>
      <c r="P75" s="11">
        <f>IF(N($C75)=0,"",Terms!$B$10*$H75+Terms!$B$11)</f>
        <v/>
      </c>
      <c r="Q75" s="11">
        <f>IF(N($C75)=0,"",$N75+$O75+$P75)</f>
        <v/>
      </c>
      <c r="R75" s="11">
        <f>IF(N($C75)=0,"",$K75-$L75-$N75-$O75-Terms!$B$10*$H75)</f>
        <v/>
      </c>
      <c r="S75" s="11">
        <f>IF(N($C75)=0,"",$C75*$J75)</f>
        <v/>
      </c>
      <c r="T75" s="11">
        <f>IF(N($C75)=0,"",$L75*$I75)</f>
        <v/>
      </c>
    </row>
    <row r="76">
      <c r="A76" s="14" t="n"/>
      <c r="B76" s="14" t="n"/>
      <c r="C76" s="9" t="n"/>
      <c r="D76" s="14" t="n"/>
      <c r="E76" s="14" t="n"/>
      <c r="F76" s="6" t="n"/>
      <c r="G76" s="14" t="n"/>
      <c r="H76" s="12">
        <f>IF(N($C76)=0,"",IF($E76="Accepted",1,IF($E76="Rejected",0,1-Terms!$B$13)))</f>
        <v/>
      </c>
      <c r="I76" s="10">
        <f>IF(N($C76)=0,"",N($D76)+Terms!$B$14)</f>
        <v/>
      </c>
      <c r="J76" s="12">
        <f>IF(N($C76)=0,"",IF($F76="",Terms!$B$4,$F76))</f>
        <v/>
      </c>
      <c r="K76" s="11">
        <f>IF(N($C76)=0,"",$C76*$H76)</f>
        <v/>
      </c>
      <c r="L76" s="11">
        <f>IF(N($C76)=0,"",$K76*$J76)</f>
        <v/>
      </c>
      <c r="M76" s="15">
        <f>IF(N($C76)=0,"",IF(Terms!$B$7=0,0,IF(Terms!$B$8="Yes",ROUNDUP($I76/Terms!$B$7,0),$I76/Terms!$B$7)))</f>
        <v/>
      </c>
      <c r="N76" s="11">
        <f>IF(N($C76)=0,"",$K76*Terms!$B$5)</f>
        <v/>
      </c>
      <c r="O76" s="11">
        <f>IF(N($C76)=0,"",IF(Terms!$B$9="Advance",$L76,$K76)*Terms!$B$6*$M76)</f>
        <v/>
      </c>
      <c r="P76" s="11">
        <f>IF(N($C76)=0,"",Terms!$B$10*$H76+Terms!$B$11)</f>
        <v/>
      </c>
      <c r="Q76" s="11">
        <f>IF(N($C76)=0,"",$N76+$O76+$P76)</f>
        <v/>
      </c>
      <c r="R76" s="11">
        <f>IF(N($C76)=0,"",$K76-$L76-$N76-$O76-Terms!$B$10*$H76)</f>
        <v/>
      </c>
      <c r="S76" s="11">
        <f>IF(N($C76)=0,"",$C76*$J76)</f>
        <v/>
      </c>
      <c r="T76" s="11">
        <f>IF(N($C76)=0,"",$L76*$I76)</f>
        <v/>
      </c>
    </row>
    <row r="77">
      <c r="A77" s="14" t="n"/>
      <c r="B77" s="14" t="n"/>
      <c r="C77" s="9" t="n"/>
      <c r="D77" s="14" t="n"/>
      <c r="E77" s="14" t="n"/>
      <c r="F77" s="6" t="n"/>
      <c r="G77" s="14" t="n"/>
      <c r="H77" s="12">
        <f>IF(N($C77)=0,"",IF($E77="Accepted",1,IF($E77="Rejected",0,1-Terms!$B$13)))</f>
        <v/>
      </c>
      <c r="I77" s="10">
        <f>IF(N($C77)=0,"",N($D77)+Terms!$B$14)</f>
        <v/>
      </c>
      <c r="J77" s="12">
        <f>IF(N($C77)=0,"",IF($F77="",Terms!$B$4,$F77))</f>
        <v/>
      </c>
      <c r="K77" s="11">
        <f>IF(N($C77)=0,"",$C77*$H77)</f>
        <v/>
      </c>
      <c r="L77" s="11">
        <f>IF(N($C77)=0,"",$K77*$J77)</f>
        <v/>
      </c>
      <c r="M77" s="15">
        <f>IF(N($C77)=0,"",IF(Terms!$B$7=0,0,IF(Terms!$B$8="Yes",ROUNDUP($I77/Terms!$B$7,0),$I77/Terms!$B$7)))</f>
        <v/>
      </c>
      <c r="N77" s="11">
        <f>IF(N($C77)=0,"",$K77*Terms!$B$5)</f>
        <v/>
      </c>
      <c r="O77" s="11">
        <f>IF(N($C77)=0,"",IF(Terms!$B$9="Advance",$L77,$K77)*Terms!$B$6*$M77)</f>
        <v/>
      </c>
      <c r="P77" s="11">
        <f>IF(N($C77)=0,"",Terms!$B$10*$H77+Terms!$B$11)</f>
        <v/>
      </c>
      <c r="Q77" s="11">
        <f>IF(N($C77)=0,"",$N77+$O77+$P77)</f>
        <v/>
      </c>
      <c r="R77" s="11">
        <f>IF(N($C77)=0,"",$K77-$L77-$N77-$O77-Terms!$B$10*$H77)</f>
        <v/>
      </c>
      <c r="S77" s="11">
        <f>IF(N($C77)=0,"",$C77*$J77)</f>
        <v/>
      </c>
      <c r="T77" s="11">
        <f>IF(N($C77)=0,"",$L77*$I77)</f>
        <v/>
      </c>
    </row>
    <row r="78">
      <c r="A78" s="14" t="n"/>
      <c r="B78" s="14" t="n"/>
      <c r="C78" s="9" t="n"/>
      <c r="D78" s="14" t="n"/>
      <c r="E78" s="14" t="n"/>
      <c r="F78" s="6" t="n"/>
      <c r="G78" s="14" t="n"/>
      <c r="H78" s="12">
        <f>IF(N($C78)=0,"",IF($E78="Accepted",1,IF($E78="Rejected",0,1-Terms!$B$13)))</f>
        <v/>
      </c>
      <c r="I78" s="10">
        <f>IF(N($C78)=0,"",N($D78)+Terms!$B$14)</f>
        <v/>
      </c>
      <c r="J78" s="12">
        <f>IF(N($C78)=0,"",IF($F78="",Terms!$B$4,$F78))</f>
        <v/>
      </c>
      <c r="K78" s="11">
        <f>IF(N($C78)=0,"",$C78*$H78)</f>
        <v/>
      </c>
      <c r="L78" s="11">
        <f>IF(N($C78)=0,"",$K78*$J78)</f>
        <v/>
      </c>
      <c r="M78" s="15">
        <f>IF(N($C78)=0,"",IF(Terms!$B$7=0,0,IF(Terms!$B$8="Yes",ROUNDUP($I78/Terms!$B$7,0),$I78/Terms!$B$7)))</f>
        <v/>
      </c>
      <c r="N78" s="11">
        <f>IF(N($C78)=0,"",$K78*Terms!$B$5)</f>
        <v/>
      </c>
      <c r="O78" s="11">
        <f>IF(N($C78)=0,"",IF(Terms!$B$9="Advance",$L78,$K78)*Terms!$B$6*$M78)</f>
        <v/>
      </c>
      <c r="P78" s="11">
        <f>IF(N($C78)=0,"",Terms!$B$10*$H78+Terms!$B$11)</f>
        <v/>
      </c>
      <c r="Q78" s="11">
        <f>IF(N($C78)=0,"",$N78+$O78+$P78)</f>
        <v/>
      </c>
      <c r="R78" s="11">
        <f>IF(N($C78)=0,"",$K78-$L78-$N78-$O78-Terms!$B$10*$H78)</f>
        <v/>
      </c>
      <c r="S78" s="11">
        <f>IF(N($C78)=0,"",$C78*$J78)</f>
        <v/>
      </c>
      <c r="T78" s="11">
        <f>IF(N($C78)=0,"",$L78*$I78)</f>
        <v/>
      </c>
    </row>
    <row r="79">
      <c r="A79" s="14" t="n"/>
      <c r="B79" s="14" t="n"/>
      <c r="C79" s="9" t="n"/>
      <c r="D79" s="14" t="n"/>
      <c r="E79" s="14" t="n"/>
      <c r="F79" s="6" t="n"/>
      <c r="G79" s="14" t="n"/>
      <c r="H79" s="12">
        <f>IF(N($C79)=0,"",IF($E79="Accepted",1,IF($E79="Rejected",0,1-Terms!$B$13)))</f>
        <v/>
      </c>
      <c r="I79" s="10">
        <f>IF(N($C79)=0,"",N($D79)+Terms!$B$14)</f>
        <v/>
      </c>
      <c r="J79" s="12">
        <f>IF(N($C79)=0,"",IF($F79="",Terms!$B$4,$F79))</f>
        <v/>
      </c>
      <c r="K79" s="11">
        <f>IF(N($C79)=0,"",$C79*$H79)</f>
        <v/>
      </c>
      <c r="L79" s="11">
        <f>IF(N($C79)=0,"",$K79*$J79)</f>
        <v/>
      </c>
      <c r="M79" s="15">
        <f>IF(N($C79)=0,"",IF(Terms!$B$7=0,0,IF(Terms!$B$8="Yes",ROUNDUP($I79/Terms!$B$7,0),$I79/Terms!$B$7)))</f>
        <v/>
      </c>
      <c r="N79" s="11">
        <f>IF(N($C79)=0,"",$K79*Terms!$B$5)</f>
        <v/>
      </c>
      <c r="O79" s="11">
        <f>IF(N($C79)=0,"",IF(Terms!$B$9="Advance",$L79,$K79)*Terms!$B$6*$M79)</f>
        <v/>
      </c>
      <c r="P79" s="11">
        <f>IF(N($C79)=0,"",Terms!$B$10*$H79+Terms!$B$11)</f>
        <v/>
      </c>
      <c r="Q79" s="11">
        <f>IF(N($C79)=0,"",$N79+$O79+$P79)</f>
        <v/>
      </c>
      <c r="R79" s="11">
        <f>IF(N($C79)=0,"",$K79-$L79-$N79-$O79-Terms!$B$10*$H79)</f>
        <v/>
      </c>
      <c r="S79" s="11">
        <f>IF(N($C79)=0,"",$C79*$J79)</f>
        <v/>
      </c>
      <c r="T79" s="11">
        <f>IF(N($C79)=0,"",$L79*$I79)</f>
        <v/>
      </c>
    </row>
    <row r="80">
      <c r="A80" s="14" t="n"/>
      <c r="B80" s="14" t="n"/>
      <c r="C80" s="9" t="n"/>
      <c r="D80" s="14" t="n"/>
      <c r="E80" s="14" t="n"/>
      <c r="F80" s="6" t="n"/>
      <c r="G80" s="14" t="n"/>
      <c r="H80" s="12">
        <f>IF(N($C80)=0,"",IF($E80="Accepted",1,IF($E80="Rejected",0,1-Terms!$B$13)))</f>
        <v/>
      </c>
      <c r="I80" s="10">
        <f>IF(N($C80)=0,"",N($D80)+Terms!$B$14)</f>
        <v/>
      </c>
      <c r="J80" s="12">
        <f>IF(N($C80)=0,"",IF($F80="",Terms!$B$4,$F80))</f>
        <v/>
      </c>
      <c r="K80" s="11">
        <f>IF(N($C80)=0,"",$C80*$H80)</f>
        <v/>
      </c>
      <c r="L80" s="11">
        <f>IF(N($C80)=0,"",$K80*$J80)</f>
        <v/>
      </c>
      <c r="M80" s="15">
        <f>IF(N($C80)=0,"",IF(Terms!$B$7=0,0,IF(Terms!$B$8="Yes",ROUNDUP($I80/Terms!$B$7,0),$I80/Terms!$B$7)))</f>
        <v/>
      </c>
      <c r="N80" s="11">
        <f>IF(N($C80)=0,"",$K80*Terms!$B$5)</f>
        <v/>
      </c>
      <c r="O80" s="11">
        <f>IF(N($C80)=0,"",IF(Terms!$B$9="Advance",$L80,$K80)*Terms!$B$6*$M80)</f>
        <v/>
      </c>
      <c r="P80" s="11">
        <f>IF(N($C80)=0,"",Terms!$B$10*$H80+Terms!$B$11)</f>
        <v/>
      </c>
      <c r="Q80" s="11">
        <f>IF(N($C80)=0,"",$N80+$O80+$P80)</f>
        <v/>
      </c>
      <c r="R80" s="11">
        <f>IF(N($C80)=0,"",$K80-$L80-$N80-$O80-Terms!$B$10*$H80)</f>
        <v/>
      </c>
      <c r="S80" s="11">
        <f>IF(N($C80)=0,"",$C80*$J80)</f>
        <v/>
      </c>
      <c r="T80" s="11">
        <f>IF(N($C80)=0,"",$L80*$I80)</f>
        <v/>
      </c>
    </row>
    <row r="81">
      <c r="A81" s="14" t="n"/>
      <c r="B81" s="14" t="n"/>
      <c r="C81" s="9" t="n"/>
      <c r="D81" s="14" t="n"/>
      <c r="E81" s="14" t="n"/>
      <c r="F81" s="6" t="n"/>
      <c r="G81" s="14" t="n"/>
      <c r="H81" s="12">
        <f>IF(N($C81)=0,"",IF($E81="Accepted",1,IF($E81="Rejected",0,1-Terms!$B$13)))</f>
        <v/>
      </c>
      <c r="I81" s="10">
        <f>IF(N($C81)=0,"",N($D81)+Terms!$B$14)</f>
        <v/>
      </c>
      <c r="J81" s="12">
        <f>IF(N($C81)=0,"",IF($F81="",Terms!$B$4,$F81))</f>
        <v/>
      </c>
      <c r="K81" s="11">
        <f>IF(N($C81)=0,"",$C81*$H81)</f>
        <v/>
      </c>
      <c r="L81" s="11">
        <f>IF(N($C81)=0,"",$K81*$J81)</f>
        <v/>
      </c>
      <c r="M81" s="15">
        <f>IF(N($C81)=0,"",IF(Terms!$B$7=0,0,IF(Terms!$B$8="Yes",ROUNDUP($I81/Terms!$B$7,0),$I81/Terms!$B$7)))</f>
        <v/>
      </c>
      <c r="N81" s="11">
        <f>IF(N($C81)=0,"",$K81*Terms!$B$5)</f>
        <v/>
      </c>
      <c r="O81" s="11">
        <f>IF(N($C81)=0,"",IF(Terms!$B$9="Advance",$L81,$K81)*Terms!$B$6*$M81)</f>
        <v/>
      </c>
      <c r="P81" s="11">
        <f>IF(N($C81)=0,"",Terms!$B$10*$H81+Terms!$B$11)</f>
        <v/>
      </c>
      <c r="Q81" s="11">
        <f>IF(N($C81)=0,"",$N81+$O81+$P81)</f>
        <v/>
      </c>
      <c r="R81" s="11">
        <f>IF(N($C81)=0,"",$K81-$L81-$N81-$O81-Terms!$B$10*$H81)</f>
        <v/>
      </c>
      <c r="S81" s="11">
        <f>IF(N($C81)=0,"",$C81*$J81)</f>
        <v/>
      </c>
      <c r="T81" s="11">
        <f>IF(N($C81)=0,"",$L81*$I81)</f>
        <v/>
      </c>
    </row>
    <row r="82">
      <c r="A82" s="14" t="n"/>
      <c r="B82" s="14" t="n"/>
      <c r="C82" s="9" t="n"/>
      <c r="D82" s="14" t="n"/>
      <c r="E82" s="14" t="n"/>
      <c r="F82" s="6" t="n"/>
      <c r="G82" s="14" t="n"/>
      <c r="H82" s="12">
        <f>IF(N($C82)=0,"",IF($E82="Accepted",1,IF($E82="Rejected",0,1-Terms!$B$13)))</f>
        <v/>
      </c>
      <c r="I82" s="10">
        <f>IF(N($C82)=0,"",N($D82)+Terms!$B$14)</f>
        <v/>
      </c>
      <c r="J82" s="12">
        <f>IF(N($C82)=0,"",IF($F82="",Terms!$B$4,$F82))</f>
        <v/>
      </c>
      <c r="K82" s="11">
        <f>IF(N($C82)=0,"",$C82*$H82)</f>
        <v/>
      </c>
      <c r="L82" s="11">
        <f>IF(N($C82)=0,"",$K82*$J82)</f>
        <v/>
      </c>
      <c r="M82" s="15">
        <f>IF(N($C82)=0,"",IF(Terms!$B$7=0,0,IF(Terms!$B$8="Yes",ROUNDUP($I82/Terms!$B$7,0),$I82/Terms!$B$7)))</f>
        <v/>
      </c>
      <c r="N82" s="11">
        <f>IF(N($C82)=0,"",$K82*Terms!$B$5)</f>
        <v/>
      </c>
      <c r="O82" s="11">
        <f>IF(N($C82)=0,"",IF(Terms!$B$9="Advance",$L82,$K82)*Terms!$B$6*$M82)</f>
        <v/>
      </c>
      <c r="P82" s="11">
        <f>IF(N($C82)=0,"",Terms!$B$10*$H82+Terms!$B$11)</f>
        <v/>
      </c>
      <c r="Q82" s="11">
        <f>IF(N($C82)=0,"",$N82+$O82+$P82)</f>
        <v/>
      </c>
      <c r="R82" s="11">
        <f>IF(N($C82)=0,"",$K82-$L82-$N82-$O82-Terms!$B$10*$H82)</f>
        <v/>
      </c>
      <c r="S82" s="11">
        <f>IF(N($C82)=0,"",$C82*$J82)</f>
        <v/>
      </c>
      <c r="T82" s="11">
        <f>IF(N($C82)=0,"",$L82*$I82)</f>
        <v/>
      </c>
    </row>
    <row r="83">
      <c r="A83" s="14" t="n"/>
      <c r="B83" s="14" t="n"/>
      <c r="C83" s="9" t="n"/>
      <c r="D83" s="14" t="n"/>
      <c r="E83" s="14" t="n"/>
      <c r="F83" s="6" t="n"/>
      <c r="G83" s="14" t="n"/>
      <c r="H83" s="12">
        <f>IF(N($C83)=0,"",IF($E83="Accepted",1,IF($E83="Rejected",0,1-Terms!$B$13)))</f>
        <v/>
      </c>
      <c r="I83" s="10">
        <f>IF(N($C83)=0,"",N($D83)+Terms!$B$14)</f>
        <v/>
      </c>
      <c r="J83" s="12">
        <f>IF(N($C83)=0,"",IF($F83="",Terms!$B$4,$F83))</f>
        <v/>
      </c>
      <c r="K83" s="11">
        <f>IF(N($C83)=0,"",$C83*$H83)</f>
        <v/>
      </c>
      <c r="L83" s="11">
        <f>IF(N($C83)=0,"",$K83*$J83)</f>
        <v/>
      </c>
      <c r="M83" s="15">
        <f>IF(N($C83)=0,"",IF(Terms!$B$7=0,0,IF(Terms!$B$8="Yes",ROUNDUP($I83/Terms!$B$7,0),$I83/Terms!$B$7)))</f>
        <v/>
      </c>
      <c r="N83" s="11">
        <f>IF(N($C83)=0,"",$K83*Terms!$B$5)</f>
        <v/>
      </c>
      <c r="O83" s="11">
        <f>IF(N($C83)=0,"",IF(Terms!$B$9="Advance",$L83,$K83)*Terms!$B$6*$M83)</f>
        <v/>
      </c>
      <c r="P83" s="11">
        <f>IF(N($C83)=0,"",Terms!$B$10*$H83+Terms!$B$11)</f>
        <v/>
      </c>
      <c r="Q83" s="11">
        <f>IF(N($C83)=0,"",$N83+$O83+$P83)</f>
        <v/>
      </c>
      <c r="R83" s="11">
        <f>IF(N($C83)=0,"",$K83-$L83-$N83-$O83-Terms!$B$10*$H83)</f>
        <v/>
      </c>
      <c r="S83" s="11">
        <f>IF(N($C83)=0,"",$C83*$J83)</f>
        <v/>
      </c>
      <c r="T83" s="11">
        <f>IF(N($C83)=0,"",$L83*$I83)</f>
        <v/>
      </c>
    </row>
    <row r="84">
      <c r="A84" s="14" t="n"/>
      <c r="B84" s="14" t="n"/>
      <c r="C84" s="9" t="n"/>
      <c r="D84" s="14" t="n"/>
      <c r="E84" s="14" t="n"/>
      <c r="F84" s="6" t="n"/>
      <c r="G84" s="14" t="n"/>
      <c r="H84" s="12">
        <f>IF(N($C84)=0,"",IF($E84="Accepted",1,IF($E84="Rejected",0,1-Terms!$B$13)))</f>
        <v/>
      </c>
      <c r="I84" s="10">
        <f>IF(N($C84)=0,"",N($D84)+Terms!$B$14)</f>
        <v/>
      </c>
      <c r="J84" s="12">
        <f>IF(N($C84)=0,"",IF($F84="",Terms!$B$4,$F84))</f>
        <v/>
      </c>
      <c r="K84" s="11">
        <f>IF(N($C84)=0,"",$C84*$H84)</f>
        <v/>
      </c>
      <c r="L84" s="11">
        <f>IF(N($C84)=0,"",$K84*$J84)</f>
        <v/>
      </c>
      <c r="M84" s="15">
        <f>IF(N($C84)=0,"",IF(Terms!$B$7=0,0,IF(Terms!$B$8="Yes",ROUNDUP($I84/Terms!$B$7,0),$I84/Terms!$B$7)))</f>
        <v/>
      </c>
      <c r="N84" s="11">
        <f>IF(N($C84)=0,"",$K84*Terms!$B$5)</f>
        <v/>
      </c>
      <c r="O84" s="11">
        <f>IF(N($C84)=0,"",IF(Terms!$B$9="Advance",$L84,$K84)*Terms!$B$6*$M84)</f>
        <v/>
      </c>
      <c r="P84" s="11">
        <f>IF(N($C84)=0,"",Terms!$B$10*$H84+Terms!$B$11)</f>
        <v/>
      </c>
      <c r="Q84" s="11">
        <f>IF(N($C84)=0,"",$N84+$O84+$P84)</f>
        <v/>
      </c>
      <c r="R84" s="11">
        <f>IF(N($C84)=0,"",$K84-$L84-$N84-$O84-Terms!$B$10*$H84)</f>
        <v/>
      </c>
      <c r="S84" s="11">
        <f>IF(N($C84)=0,"",$C84*$J84)</f>
        <v/>
      </c>
      <c r="T84" s="11">
        <f>IF(N($C84)=0,"",$L84*$I84)</f>
        <v/>
      </c>
    </row>
    <row r="85">
      <c r="A85" s="14" t="n"/>
      <c r="B85" s="14" t="n"/>
      <c r="C85" s="9" t="n"/>
      <c r="D85" s="14" t="n"/>
      <c r="E85" s="14" t="n"/>
      <c r="F85" s="6" t="n"/>
      <c r="G85" s="14" t="n"/>
      <c r="H85" s="12">
        <f>IF(N($C85)=0,"",IF($E85="Accepted",1,IF($E85="Rejected",0,1-Terms!$B$13)))</f>
        <v/>
      </c>
      <c r="I85" s="10">
        <f>IF(N($C85)=0,"",N($D85)+Terms!$B$14)</f>
        <v/>
      </c>
      <c r="J85" s="12">
        <f>IF(N($C85)=0,"",IF($F85="",Terms!$B$4,$F85))</f>
        <v/>
      </c>
      <c r="K85" s="11">
        <f>IF(N($C85)=0,"",$C85*$H85)</f>
        <v/>
      </c>
      <c r="L85" s="11">
        <f>IF(N($C85)=0,"",$K85*$J85)</f>
        <v/>
      </c>
      <c r="M85" s="15">
        <f>IF(N($C85)=0,"",IF(Terms!$B$7=0,0,IF(Terms!$B$8="Yes",ROUNDUP($I85/Terms!$B$7,0),$I85/Terms!$B$7)))</f>
        <v/>
      </c>
      <c r="N85" s="11">
        <f>IF(N($C85)=0,"",$K85*Terms!$B$5)</f>
        <v/>
      </c>
      <c r="O85" s="11">
        <f>IF(N($C85)=0,"",IF(Terms!$B$9="Advance",$L85,$K85)*Terms!$B$6*$M85)</f>
        <v/>
      </c>
      <c r="P85" s="11">
        <f>IF(N($C85)=0,"",Terms!$B$10*$H85+Terms!$B$11)</f>
        <v/>
      </c>
      <c r="Q85" s="11">
        <f>IF(N($C85)=0,"",$N85+$O85+$P85)</f>
        <v/>
      </c>
      <c r="R85" s="11">
        <f>IF(N($C85)=0,"",$K85-$L85-$N85-$O85-Terms!$B$10*$H85)</f>
        <v/>
      </c>
      <c r="S85" s="11">
        <f>IF(N($C85)=0,"",$C85*$J85)</f>
        <v/>
      </c>
      <c r="T85" s="11">
        <f>IF(N($C85)=0,"",$L85*$I85)</f>
        <v/>
      </c>
    </row>
    <row r="86">
      <c r="A86" s="14" t="n"/>
      <c r="B86" s="14" t="n"/>
      <c r="C86" s="9" t="n"/>
      <c r="D86" s="14" t="n"/>
      <c r="E86" s="14" t="n"/>
      <c r="F86" s="6" t="n"/>
      <c r="G86" s="14" t="n"/>
      <c r="H86" s="12">
        <f>IF(N($C86)=0,"",IF($E86="Accepted",1,IF($E86="Rejected",0,1-Terms!$B$13)))</f>
        <v/>
      </c>
      <c r="I86" s="10">
        <f>IF(N($C86)=0,"",N($D86)+Terms!$B$14)</f>
        <v/>
      </c>
      <c r="J86" s="12">
        <f>IF(N($C86)=0,"",IF($F86="",Terms!$B$4,$F86))</f>
        <v/>
      </c>
      <c r="K86" s="11">
        <f>IF(N($C86)=0,"",$C86*$H86)</f>
        <v/>
      </c>
      <c r="L86" s="11">
        <f>IF(N($C86)=0,"",$K86*$J86)</f>
        <v/>
      </c>
      <c r="M86" s="15">
        <f>IF(N($C86)=0,"",IF(Terms!$B$7=0,0,IF(Terms!$B$8="Yes",ROUNDUP($I86/Terms!$B$7,0),$I86/Terms!$B$7)))</f>
        <v/>
      </c>
      <c r="N86" s="11">
        <f>IF(N($C86)=0,"",$K86*Terms!$B$5)</f>
        <v/>
      </c>
      <c r="O86" s="11">
        <f>IF(N($C86)=0,"",IF(Terms!$B$9="Advance",$L86,$K86)*Terms!$B$6*$M86)</f>
        <v/>
      </c>
      <c r="P86" s="11">
        <f>IF(N($C86)=0,"",Terms!$B$10*$H86+Terms!$B$11)</f>
        <v/>
      </c>
      <c r="Q86" s="11">
        <f>IF(N($C86)=0,"",$N86+$O86+$P86)</f>
        <v/>
      </c>
      <c r="R86" s="11">
        <f>IF(N($C86)=0,"",$K86-$L86-$N86-$O86-Terms!$B$10*$H86)</f>
        <v/>
      </c>
      <c r="S86" s="11">
        <f>IF(N($C86)=0,"",$C86*$J86)</f>
        <v/>
      </c>
      <c r="T86" s="11">
        <f>IF(N($C86)=0,"",$L86*$I86)</f>
        <v/>
      </c>
    </row>
    <row r="87">
      <c r="A87" s="14" t="n"/>
      <c r="B87" s="14" t="n"/>
      <c r="C87" s="9" t="n"/>
      <c r="D87" s="14" t="n"/>
      <c r="E87" s="14" t="n"/>
      <c r="F87" s="6" t="n"/>
      <c r="G87" s="14" t="n"/>
      <c r="H87" s="12">
        <f>IF(N($C87)=0,"",IF($E87="Accepted",1,IF($E87="Rejected",0,1-Terms!$B$13)))</f>
        <v/>
      </c>
      <c r="I87" s="10">
        <f>IF(N($C87)=0,"",N($D87)+Terms!$B$14)</f>
        <v/>
      </c>
      <c r="J87" s="12">
        <f>IF(N($C87)=0,"",IF($F87="",Terms!$B$4,$F87))</f>
        <v/>
      </c>
      <c r="K87" s="11">
        <f>IF(N($C87)=0,"",$C87*$H87)</f>
        <v/>
      </c>
      <c r="L87" s="11">
        <f>IF(N($C87)=0,"",$K87*$J87)</f>
        <v/>
      </c>
      <c r="M87" s="15">
        <f>IF(N($C87)=0,"",IF(Terms!$B$7=0,0,IF(Terms!$B$8="Yes",ROUNDUP($I87/Terms!$B$7,0),$I87/Terms!$B$7)))</f>
        <v/>
      </c>
      <c r="N87" s="11">
        <f>IF(N($C87)=0,"",$K87*Terms!$B$5)</f>
        <v/>
      </c>
      <c r="O87" s="11">
        <f>IF(N($C87)=0,"",IF(Terms!$B$9="Advance",$L87,$K87)*Terms!$B$6*$M87)</f>
        <v/>
      </c>
      <c r="P87" s="11">
        <f>IF(N($C87)=0,"",Terms!$B$10*$H87+Terms!$B$11)</f>
        <v/>
      </c>
      <c r="Q87" s="11">
        <f>IF(N($C87)=0,"",$N87+$O87+$P87)</f>
        <v/>
      </c>
      <c r="R87" s="11">
        <f>IF(N($C87)=0,"",$K87-$L87-$N87-$O87-Terms!$B$10*$H87)</f>
        <v/>
      </c>
      <c r="S87" s="11">
        <f>IF(N($C87)=0,"",$C87*$J87)</f>
        <v/>
      </c>
      <c r="T87" s="11">
        <f>IF(N($C87)=0,"",$L87*$I87)</f>
        <v/>
      </c>
    </row>
    <row r="88">
      <c r="A88" s="14" t="n"/>
      <c r="B88" s="14" t="n"/>
      <c r="C88" s="9" t="n"/>
      <c r="D88" s="14" t="n"/>
      <c r="E88" s="14" t="n"/>
      <c r="F88" s="6" t="n"/>
      <c r="G88" s="14" t="n"/>
      <c r="H88" s="12">
        <f>IF(N($C88)=0,"",IF($E88="Accepted",1,IF($E88="Rejected",0,1-Terms!$B$13)))</f>
        <v/>
      </c>
      <c r="I88" s="10">
        <f>IF(N($C88)=0,"",N($D88)+Terms!$B$14)</f>
        <v/>
      </c>
      <c r="J88" s="12">
        <f>IF(N($C88)=0,"",IF($F88="",Terms!$B$4,$F88))</f>
        <v/>
      </c>
      <c r="K88" s="11">
        <f>IF(N($C88)=0,"",$C88*$H88)</f>
        <v/>
      </c>
      <c r="L88" s="11">
        <f>IF(N($C88)=0,"",$K88*$J88)</f>
        <v/>
      </c>
      <c r="M88" s="15">
        <f>IF(N($C88)=0,"",IF(Terms!$B$7=0,0,IF(Terms!$B$8="Yes",ROUNDUP($I88/Terms!$B$7,0),$I88/Terms!$B$7)))</f>
        <v/>
      </c>
      <c r="N88" s="11">
        <f>IF(N($C88)=0,"",$K88*Terms!$B$5)</f>
        <v/>
      </c>
      <c r="O88" s="11">
        <f>IF(N($C88)=0,"",IF(Terms!$B$9="Advance",$L88,$K88)*Terms!$B$6*$M88)</f>
        <v/>
      </c>
      <c r="P88" s="11">
        <f>IF(N($C88)=0,"",Terms!$B$10*$H88+Terms!$B$11)</f>
        <v/>
      </c>
      <c r="Q88" s="11">
        <f>IF(N($C88)=0,"",$N88+$O88+$P88)</f>
        <v/>
      </c>
      <c r="R88" s="11">
        <f>IF(N($C88)=0,"",$K88-$L88-$N88-$O88-Terms!$B$10*$H88)</f>
        <v/>
      </c>
      <c r="S88" s="11">
        <f>IF(N($C88)=0,"",$C88*$J88)</f>
        <v/>
      </c>
      <c r="T88" s="11">
        <f>IF(N($C88)=0,"",$L88*$I88)</f>
        <v/>
      </c>
    </row>
    <row r="89">
      <c r="A89" s="14" t="n"/>
      <c r="B89" s="14" t="n"/>
      <c r="C89" s="9" t="n"/>
      <c r="D89" s="14" t="n"/>
      <c r="E89" s="14" t="n"/>
      <c r="F89" s="6" t="n"/>
      <c r="G89" s="14" t="n"/>
      <c r="H89" s="12">
        <f>IF(N($C89)=0,"",IF($E89="Accepted",1,IF($E89="Rejected",0,1-Terms!$B$13)))</f>
        <v/>
      </c>
      <c r="I89" s="10">
        <f>IF(N($C89)=0,"",N($D89)+Terms!$B$14)</f>
        <v/>
      </c>
      <c r="J89" s="12">
        <f>IF(N($C89)=0,"",IF($F89="",Terms!$B$4,$F89))</f>
        <v/>
      </c>
      <c r="K89" s="11">
        <f>IF(N($C89)=0,"",$C89*$H89)</f>
        <v/>
      </c>
      <c r="L89" s="11">
        <f>IF(N($C89)=0,"",$K89*$J89)</f>
        <v/>
      </c>
      <c r="M89" s="15">
        <f>IF(N($C89)=0,"",IF(Terms!$B$7=0,0,IF(Terms!$B$8="Yes",ROUNDUP($I89/Terms!$B$7,0),$I89/Terms!$B$7)))</f>
        <v/>
      </c>
      <c r="N89" s="11">
        <f>IF(N($C89)=0,"",$K89*Terms!$B$5)</f>
        <v/>
      </c>
      <c r="O89" s="11">
        <f>IF(N($C89)=0,"",IF(Terms!$B$9="Advance",$L89,$K89)*Terms!$B$6*$M89)</f>
        <v/>
      </c>
      <c r="P89" s="11">
        <f>IF(N($C89)=0,"",Terms!$B$10*$H89+Terms!$B$11)</f>
        <v/>
      </c>
      <c r="Q89" s="11">
        <f>IF(N($C89)=0,"",$N89+$O89+$P89)</f>
        <v/>
      </c>
      <c r="R89" s="11">
        <f>IF(N($C89)=0,"",$K89-$L89-$N89-$O89-Terms!$B$10*$H89)</f>
        <v/>
      </c>
      <c r="S89" s="11">
        <f>IF(N($C89)=0,"",$C89*$J89)</f>
        <v/>
      </c>
      <c r="T89" s="11">
        <f>IF(N($C89)=0,"",$L89*$I89)</f>
        <v/>
      </c>
    </row>
    <row r="90">
      <c r="A90" s="14" t="n"/>
      <c r="B90" s="14" t="n"/>
      <c r="C90" s="9" t="n"/>
      <c r="D90" s="14" t="n"/>
      <c r="E90" s="14" t="n"/>
      <c r="F90" s="6" t="n"/>
      <c r="G90" s="14" t="n"/>
      <c r="H90" s="12">
        <f>IF(N($C90)=0,"",IF($E90="Accepted",1,IF($E90="Rejected",0,1-Terms!$B$13)))</f>
        <v/>
      </c>
      <c r="I90" s="10">
        <f>IF(N($C90)=0,"",N($D90)+Terms!$B$14)</f>
        <v/>
      </c>
      <c r="J90" s="12">
        <f>IF(N($C90)=0,"",IF($F90="",Terms!$B$4,$F90))</f>
        <v/>
      </c>
      <c r="K90" s="11">
        <f>IF(N($C90)=0,"",$C90*$H90)</f>
        <v/>
      </c>
      <c r="L90" s="11">
        <f>IF(N($C90)=0,"",$K90*$J90)</f>
        <v/>
      </c>
      <c r="M90" s="15">
        <f>IF(N($C90)=0,"",IF(Terms!$B$7=0,0,IF(Terms!$B$8="Yes",ROUNDUP($I90/Terms!$B$7,0),$I90/Terms!$B$7)))</f>
        <v/>
      </c>
      <c r="N90" s="11">
        <f>IF(N($C90)=0,"",$K90*Terms!$B$5)</f>
        <v/>
      </c>
      <c r="O90" s="11">
        <f>IF(N($C90)=0,"",IF(Terms!$B$9="Advance",$L90,$K90)*Terms!$B$6*$M90)</f>
        <v/>
      </c>
      <c r="P90" s="11">
        <f>IF(N($C90)=0,"",Terms!$B$10*$H90+Terms!$B$11)</f>
        <v/>
      </c>
      <c r="Q90" s="11">
        <f>IF(N($C90)=0,"",$N90+$O90+$P90)</f>
        <v/>
      </c>
      <c r="R90" s="11">
        <f>IF(N($C90)=0,"",$K90-$L90-$N90-$O90-Terms!$B$10*$H90)</f>
        <v/>
      </c>
      <c r="S90" s="11">
        <f>IF(N($C90)=0,"",$C90*$J90)</f>
        <v/>
      </c>
      <c r="T90" s="11">
        <f>IF(N($C90)=0,"",$L90*$I90)</f>
        <v/>
      </c>
    </row>
    <row r="91">
      <c r="A91" s="14" t="n"/>
      <c r="B91" s="14" t="n"/>
      <c r="C91" s="9" t="n"/>
      <c r="D91" s="14" t="n"/>
      <c r="E91" s="14" t="n"/>
      <c r="F91" s="6" t="n"/>
      <c r="G91" s="14" t="n"/>
      <c r="H91" s="12">
        <f>IF(N($C91)=0,"",IF($E91="Accepted",1,IF($E91="Rejected",0,1-Terms!$B$13)))</f>
        <v/>
      </c>
      <c r="I91" s="10">
        <f>IF(N($C91)=0,"",N($D91)+Terms!$B$14)</f>
        <v/>
      </c>
      <c r="J91" s="12">
        <f>IF(N($C91)=0,"",IF($F91="",Terms!$B$4,$F91))</f>
        <v/>
      </c>
      <c r="K91" s="11">
        <f>IF(N($C91)=0,"",$C91*$H91)</f>
        <v/>
      </c>
      <c r="L91" s="11">
        <f>IF(N($C91)=0,"",$K91*$J91)</f>
        <v/>
      </c>
      <c r="M91" s="15">
        <f>IF(N($C91)=0,"",IF(Terms!$B$7=0,0,IF(Terms!$B$8="Yes",ROUNDUP($I91/Terms!$B$7,0),$I91/Terms!$B$7)))</f>
        <v/>
      </c>
      <c r="N91" s="11">
        <f>IF(N($C91)=0,"",$K91*Terms!$B$5)</f>
        <v/>
      </c>
      <c r="O91" s="11">
        <f>IF(N($C91)=0,"",IF(Terms!$B$9="Advance",$L91,$K91)*Terms!$B$6*$M91)</f>
        <v/>
      </c>
      <c r="P91" s="11">
        <f>IF(N($C91)=0,"",Terms!$B$10*$H91+Terms!$B$11)</f>
        <v/>
      </c>
      <c r="Q91" s="11">
        <f>IF(N($C91)=0,"",$N91+$O91+$P91)</f>
        <v/>
      </c>
      <c r="R91" s="11">
        <f>IF(N($C91)=0,"",$K91-$L91-$N91-$O91-Terms!$B$10*$H91)</f>
        <v/>
      </c>
      <c r="S91" s="11">
        <f>IF(N($C91)=0,"",$C91*$J91)</f>
        <v/>
      </c>
      <c r="T91" s="11">
        <f>IF(N($C91)=0,"",$L91*$I91)</f>
        <v/>
      </c>
    </row>
    <row r="92">
      <c r="A92" s="14" t="n"/>
      <c r="B92" s="14" t="n"/>
      <c r="C92" s="9" t="n"/>
      <c r="D92" s="14" t="n"/>
      <c r="E92" s="14" t="n"/>
      <c r="F92" s="6" t="n"/>
      <c r="G92" s="14" t="n"/>
      <c r="H92" s="12">
        <f>IF(N($C92)=0,"",IF($E92="Accepted",1,IF($E92="Rejected",0,1-Terms!$B$13)))</f>
        <v/>
      </c>
      <c r="I92" s="10">
        <f>IF(N($C92)=0,"",N($D92)+Terms!$B$14)</f>
        <v/>
      </c>
      <c r="J92" s="12">
        <f>IF(N($C92)=0,"",IF($F92="",Terms!$B$4,$F92))</f>
        <v/>
      </c>
      <c r="K92" s="11">
        <f>IF(N($C92)=0,"",$C92*$H92)</f>
        <v/>
      </c>
      <c r="L92" s="11">
        <f>IF(N($C92)=0,"",$K92*$J92)</f>
        <v/>
      </c>
      <c r="M92" s="15">
        <f>IF(N($C92)=0,"",IF(Terms!$B$7=0,0,IF(Terms!$B$8="Yes",ROUNDUP($I92/Terms!$B$7,0),$I92/Terms!$B$7)))</f>
        <v/>
      </c>
      <c r="N92" s="11">
        <f>IF(N($C92)=0,"",$K92*Terms!$B$5)</f>
        <v/>
      </c>
      <c r="O92" s="11">
        <f>IF(N($C92)=0,"",IF(Terms!$B$9="Advance",$L92,$K92)*Terms!$B$6*$M92)</f>
        <v/>
      </c>
      <c r="P92" s="11">
        <f>IF(N($C92)=0,"",Terms!$B$10*$H92+Terms!$B$11)</f>
        <v/>
      </c>
      <c r="Q92" s="11">
        <f>IF(N($C92)=0,"",$N92+$O92+$P92)</f>
        <v/>
      </c>
      <c r="R92" s="11">
        <f>IF(N($C92)=0,"",$K92-$L92-$N92-$O92-Terms!$B$10*$H92)</f>
        <v/>
      </c>
      <c r="S92" s="11">
        <f>IF(N($C92)=0,"",$C92*$J92)</f>
        <v/>
      </c>
      <c r="T92" s="11">
        <f>IF(N($C92)=0,"",$L92*$I92)</f>
        <v/>
      </c>
    </row>
    <row r="93">
      <c r="A93" s="14" t="n"/>
      <c r="B93" s="14" t="n"/>
      <c r="C93" s="9" t="n"/>
      <c r="D93" s="14" t="n"/>
      <c r="E93" s="14" t="n"/>
      <c r="F93" s="6" t="n"/>
      <c r="G93" s="14" t="n"/>
      <c r="H93" s="12">
        <f>IF(N($C93)=0,"",IF($E93="Accepted",1,IF($E93="Rejected",0,1-Terms!$B$13)))</f>
        <v/>
      </c>
      <c r="I93" s="10">
        <f>IF(N($C93)=0,"",N($D93)+Terms!$B$14)</f>
        <v/>
      </c>
      <c r="J93" s="12">
        <f>IF(N($C93)=0,"",IF($F93="",Terms!$B$4,$F93))</f>
        <v/>
      </c>
      <c r="K93" s="11">
        <f>IF(N($C93)=0,"",$C93*$H93)</f>
        <v/>
      </c>
      <c r="L93" s="11">
        <f>IF(N($C93)=0,"",$K93*$J93)</f>
        <v/>
      </c>
      <c r="M93" s="15">
        <f>IF(N($C93)=0,"",IF(Terms!$B$7=0,0,IF(Terms!$B$8="Yes",ROUNDUP($I93/Terms!$B$7,0),$I93/Terms!$B$7)))</f>
        <v/>
      </c>
      <c r="N93" s="11">
        <f>IF(N($C93)=0,"",$K93*Terms!$B$5)</f>
        <v/>
      </c>
      <c r="O93" s="11">
        <f>IF(N($C93)=0,"",IF(Terms!$B$9="Advance",$L93,$K93)*Terms!$B$6*$M93)</f>
        <v/>
      </c>
      <c r="P93" s="11">
        <f>IF(N($C93)=0,"",Terms!$B$10*$H93+Terms!$B$11)</f>
        <v/>
      </c>
      <c r="Q93" s="11">
        <f>IF(N($C93)=0,"",$N93+$O93+$P93)</f>
        <v/>
      </c>
      <c r="R93" s="11">
        <f>IF(N($C93)=0,"",$K93-$L93-$N93-$O93-Terms!$B$10*$H93)</f>
        <v/>
      </c>
      <c r="S93" s="11">
        <f>IF(N($C93)=0,"",$C93*$J93)</f>
        <v/>
      </c>
      <c r="T93" s="11">
        <f>IF(N($C93)=0,"",$L93*$I93)</f>
        <v/>
      </c>
    </row>
    <row r="94">
      <c r="A94" s="14" t="n"/>
      <c r="B94" s="14" t="n"/>
      <c r="C94" s="9" t="n"/>
      <c r="D94" s="14" t="n"/>
      <c r="E94" s="14" t="n"/>
      <c r="F94" s="6" t="n"/>
      <c r="G94" s="14" t="n"/>
      <c r="H94" s="12">
        <f>IF(N($C94)=0,"",IF($E94="Accepted",1,IF($E94="Rejected",0,1-Terms!$B$13)))</f>
        <v/>
      </c>
      <c r="I94" s="10">
        <f>IF(N($C94)=0,"",N($D94)+Terms!$B$14)</f>
        <v/>
      </c>
      <c r="J94" s="12">
        <f>IF(N($C94)=0,"",IF($F94="",Terms!$B$4,$F94))</f>
        <v/>
      </c>
      <c r="K94" s="11">
        <f>IF(N($C94)=0,"",$C94*$H94)</f>
        <v/>
      </c>
      <c r="L94" s="11">
        <f>IF(N($C94)=0,"",$K94*$J94)</f>
        <v/>
      </c>
      <c r="M94" s="15">
        <f>IF(N($C94)=0,"",IF(Terms!$B$7=0,0,IF(Terms!$B$8="Yes",ROUNDUP($I94/Terms!$B$7,0),$I94/Terms!$B$7)))</f>
        <v/>
      </c>
      <c r="N94" s="11">
        <f>IF(N($C94)=0,"",$K94*Terms!$B$5)</f>
        <v/>
      </c>
      <c r="O94" s="11">
        <f>IF(N($C94)=0,"",IF(Terms!$B$9="Advance",$L94,$K94)*Terms!$B$6*$M94)</f>
        <v/>
      </c>
      <c r="P94" s="11">
        <f>IF(N($C94)=0,"",Terms!$B$10*$H94+Terms!$B$11)</f>
        <v/>
      </c>
      <c r="Q94" s="11">
        <f>IF(N($C94)=0,"",$N94+$O94+$P94)</f>
        <v/>
      </c>
      <c r="R94" s="11">
        <f>IF(N($C94)=0,"",$K94-$L94-$N94-$O94-Terms!$B$10*$H94)</f>
        <v/>
      </c>
      <c r="S94" s="11">
        <f>IF(N($C94)=0,"",$C94*$J94)</f>
        <v/>
      </c>
      <c r="T94" s="11">
        <f>IF(N($C94)=0,"",$L94*$I94)</f>
        <v/>
      </c>
    </row>
    <row r="95">
      <c r="A95" s="14" t="n"/>
      <c r="B95" s="14" t="n"/>
      <c r="C95" s="9" t="n"/>
      <c r="D95" s="14" t="n"/>
      <c r="E95" s="14" t="n"/>
      <c r="F95" s="6" t="n"/>
      <c r="G95" s="14" t="n"/>
      <c r="H95" s="12">
        <f>IF(N($C95)=0,"",IF($E95="Accepted",1,IF($E95="Rejected",0,1-Terms!$B$13)))</f>
        <v/>
      </c>
      <c r="I95" s="10">
        <f>IF(N($C95)=0,"",N($D95)+Terms!$B$14)</f>
        <v/>
      </c>
      <c r="J95" s="12">
        <f>IF(N($C95)=0,"",IF($F95="",Terms!$B$4,$F95))</f>
        <v/>
      </c>
      <c r="K95" s="11">
        <f>IF(N($C95)=0,"",$C95*$H95)</f>
        <v/>
      </c>
      <c r="L95" s="11">
        <f>IF(N($C95)=0,"",$K95*$J95)</f>
        <v/>
      </c>
      <c r="M95" s="15">
        <f>IF(N($C95)=0,"",IF(Terms!$B$7=0,0,IF(Terms!$B$8="Yes",ROUNDUP($I95/Terms!$B$7,0),$I95/Terms!$B$7)))</f>
        <v/>
      </c>
      <c r="N95" s="11">
        <f>IF(N($C95)=0,"",$K95*Terms!$B$5)</f>
        <v/>
      </c>
      <c r="O95" s="11">
        <f>IF(N($C95)=0,"",IF(Terms!$B$9="Advance",$L95,$K95)*Terms!$B$6*$M95)</f>
        <v/>
      </c>
      <c r="P95" s="11">
        <f>IF(N($C95)=0,"",Terms!$B$10*$H95+Terms!$B$11)</f>
        <v/>
      </c>
      <c r="Q95" s="11">
        <f>IF(N($C95)=0,"",$N95+$O95+$P95)</f>
        <v/>
      </c>
      <c r="R95" s="11">
        <f>IF(N($C95)=0,"",$K95-$L95-$N95-$O95-Terms!$B$10*$H95)</f>
        <v/>
      </c>
      <c r="S95" s="11">
        <f>IF(N($C95)=0,"",$C95*$J95)</f>
        <v/>
      </c>
      <c r="T95" s="11">
        <f>IF(N($C95)=0,"",$L95*$I95)</f>
        <v/>
      </c>
    </row>
    <row r="96">
      <c r="A96" s="14" t="n"/>
      <c r="B96" s="14" t="n"/>
      <c r="C96" s="9" t="n"/>
      <c r="D96" s="14" t="n"/>
      <c r="E96" s="14" t="n"/>
      <c r="F96" s="6" t="n"/>
      <c r="G96" s="14" t="n"/>
      <c r="H96" s="12">
        <f>IF(N($C96)=0,"",IF($E96="Accepted",1,IF($E96="Rejected",0,1-Terms!$B$13)))</f>
        <v/>
      </c>
      <c r="I96" s="10">
        <f>IF(N($C96)=0,"",N($D96)+Terms!$B$14)</f>
        <v/>
      </c>
      <c r="J96" s="12">
        <f>IF(N($C96)=0,"",IF($F96="",Terms!$B$4,$F96))</f>
        <v/>
      </c>
      <c r="K96" s="11">
        <f>IF(N($C96)=0,"",$C96*$H96)</f>
        <v/>
      </c>
      <c r="L96" s="11">
        <f>IF(N($C96)=0,"",$K96*$J96)</f>
        <v/>
      </c>
      <c r="M96" s="15">
        <f>IF(N($C96)=0,"",IF(Terms!$B$7=0,0,IF(Terms!$B$8="Yes",ROUNDUP($I96/Terms!$B$7,0),$I96/Terms!$B$7)))</f>
        <v/>
      </c>
      <c r="N96" s="11">
        <f>IF(N($C96)=0,"",$K96*Terms!$B$5)</f>
        <v/>
      </c>
      <c r="O96" s="11">
        <f>IF(N($C96)=0,"",IF(Terms!$B$9="Advance",$L96,$K96)*Terms!$B$6*$M96)</f>
        <v/>
      </c>
      <c r="P96" s="11">
        <f>IF(N($C96)=0,"",Terms!$B$10*$H96+Terms!$B$11)</f>
        <v/>
      </c>
      <c r="Q96" s="11">
        <f>IF(N($C96)=0,"",$N96+$O96+$P96)</f>
        <v/>
      </c>
      <c r="R96" s="11">
        <f>IF(N($C96)=0,"",$K96-$L96-$N96-$O96-Terms!$B$10*$H96)</f>
        <v/>
      </c>
      <c r="S96" s="11">
        <f>IF(N($C96)=0,"",$C96*$J96)</f>
        <v/>
      </c>
      <c r="T96" s="11">
        <f>IF(N($C96)=0,"",$L96*$I96)</f>
        <v/>
      </c>
    </row>
    <row r="97">
      <c r="A97" s="14" t="n"/>
      <c r="B97" s="14" t="n"/>
      <c r="C97" s="9" t="n"/>
      <c r="D97" s="14" t="n"/>
      <c r="E97" s="14" t="n"/>
      <c r="F97" s="6" t="n"/>
      <c r="G97" s="14" t="n"/>
      <c r="H97" s="12">
        <f>IF(N($C97)=0,"",IF($E97="Accepted",1,IF($E97="Rejected",0,1-Terms!$B$13)))</f>
        <v/>
      </c>
      <c r="I97" s="10">
        <f>IF(N($C97)=0,"",N($D97)+Terms!$B$14)</f>
        <v/>
      </c>
      <c r="J97" s="12">
        <f>IF(N($C97)=0,"",IF($F97="",Terms!$B$4,$F97))</f>
        <v/>
      </c>
      <c r="K97" s="11">
        <f>IF(N($C97)=0,"",$C97*$H97)</f>
        <v/>
      </c>
      <c r="L97" s="11">
        <f>IF(N($C97)=0,"",$K97*$J97)</f>
        <v/>
      </c>
      <c r="M97" s="15">
        <f>IF(N($C97)=0,"",IF(Terms!$B$7=0,0,IF(Terms!$B$8="Yes",ROUNDUP($I97/Terms!$B$7,0),$I97/Terms!$B$7)))</f>
        <v/>
      </c>
      <c r="N97" s="11">
        <f>IF(N($C97)=0,"",$K97*Terms!$B$5)</f>
        <v/>
      </c>
      <c r="O97" s="11">
        <f>IF(N($C97)=0,"",IF(Terms!$B$9="Advance",$L97,$K97)*Terms!$B$6*$M97)</f>
        <v/>
      </c>
      <c r="P97" s="11">
        <f>IF(N($C97)=0,"",Terms!$B$10*$H97+Terms!$B$11)</f>
        <v/>
      </c>
      <c r="Q97" s="11">
        <f>IF(N($C97)=0,"",$N97+$O97+$P97)</f>
        <v/>
      </c>
      <c r="R97" s="11">
        <f>IF(N($C97)=0,"",$K97-$L97-$N97-$O97-Terms!$B$10*$H97)</f>
        <v/>
      </c>
      <c r="S97" s="11">
        <f>IF(N($C97)=0,"",$C97*$J97)</f>
        <v/>
      </c>
      <c r="T97" s="11">
        <f>IF(N($C97)=0,"",$L97*$I97)</f>
        <v/>
      </c>
    </row>
    <row r="98">
      <c r="A98" s="14" t="n"/>
      <c r="B98" s="14" t="n"/>
      <c r="C98" s="9" t="n"/>
      <c r="D98" s="14" t="n"/>
      <c r="E98" s="14" t="n"/>
      <c r="F98" s="6" t="n"/>
      <c r="G98" s="14" t="n"/>
      <c r="H98" s="12">
        <f>IF(N($C98)=0,"",IF($E98="Accepted",1,IF($E98="Rejected",0,1-Terms!$B$13)))</f>
        <v/>
      </c>
      <c r="I98" s="10">
        <f>IF(N($C98)=0,"",N($D98)+Terms!$B$14)</f>
        <v/>
      </c>
      <c r="J98" s="12">
        <f>IF(N($C98)=0,"",IF($F98="",Terms!$B$4,$F98))</f>
        <v/>
      </c>
      <c r="K98" s="11">
        <f>IF(N($C98)=0,"",$C98*$H98)</f>
        <v/>
      </c>
      <c r="L98" s="11">
        <f>IF(N($C98)=0,"",$K98*$J98)</f>
        <v/>
      </c>
      <c r="M98" s="15">
        <f>IF(N($C98)=0,"",IF(Terms!$B$7=0,0,IF(Terms!$B$8="Yes",ROUNDUP($I98/Terms!$B$7,0),$I98/Terms!$B$7)))</f>
        <v/>
      </c>
      <c r="N98" s="11">
        <f>IF(N($C98)=0,"",$K98*Terms!$B$5)</f>
        <v/>
      </c>
      <c r="O98" s="11">
        <f>IF(N($C98)=0,"",IF(Terms!$B$9="Advance",$L98,$K98)*Terms!$B$6*$M98)</f>
        <v/>
      </c>
      <c r="P98" s="11">
        <f>IF(N($C98)=0,"",Terms!$B$10*$H98+Terms!$B$11)</f>
        <v/>
      </c>
      <c r="Q98" s="11">
        <f>IF(N($C98)=0,"",$N98+$O98+$P98)</f>
        <v/>
      </c>
      <c r="R98" s="11">
        <f>IF(N($C98)=0,"",$K98-$L98-$N98-$O98-Terms!$B$10*$H98)</f>
        <v/>
      </c>
      <c r="S98" s="11">
        <f>IF(N($C98)=0,"",$C98*$J98)</f>
        <v/>
      </c>
      <c r="T98" s="11">
        <f>IF(N($C98)=0,"",$L98*$I98)</f>
        <v/>
      </c>
    </row>
    <row r="99">
      <c r="A99" s="14" t="n"/>
      <c r="B99" s="14" t="n"/>
      <c r="C99" s="9" t="n"/>
      <c r="D99" s="14" t="n"/>
      <c r="E99" s="14" t="n"/>
      <c r="F99" s="6" t="n"/>
      <c r="G99" s="14" t="n"/>
      <c r="H99" s="12">
        <f>IF(N($C99)=0,"",IF($E99="Accepted",1,IF($E99="Rejected",0,1-Terms!$B$13)))</f>
        <v/>
      </c>
      <c r="I99" s="10">
        <f>IF(N($C99)=0,"",N($D99)+Terms!$B$14)</f>
        <v/>
      </c>
      <c r="J99" s="12">
        <f>IF(N($C99)=0,"",IF($F99="",Terms!$B$4,$F99))</f>
        <v/>
      </c>
      <c r="K99" s="11">
        <f>IF(N($C99)=0,"",$C99*$H99)</f>
        <v/>
      </c>
      <c r="L99" s="11">
        <f>IF(N($C99)=0,"",$K99*$J99)</f>
        <v/>
      </c>
      <c r="M99" s="15">
        <f>IF(N($C99)=0,"",IF(Terms!$B$7=0,0,IF(Terms!$B$8="Yes",ROUNDUP($I99/Terms!$B$7,0),$I99/Terms!$B$7)))</f>
        <v/>
      </c>
      <c r="N99" s="11">
        <f>IF(N($C99)=0,"",$K99*Terms!$B$5)</f>
        <v/>
      </c>
      <c r="O99" s="11">
        <f>IF(N($C99)=0,"",IF(Terms!$B$9="Advance",$L99,$K99)*Terms!$B$6*$M99)</f>
        <v/>
      </c>
      <c r="P99" s="11">
        <f>IF(N($C99)=0,"",Terms!$B$10*$H99+Terms!$B$11)</f>
        <v/>
      </c>
      <c r="Q99" s="11">
        <f>IF(N($C99)=0,"",$N99+$O99+$P99)</f>
        <v/>
      </c>
      <c r="R99" s="11">
        <f>IF(N($C99)=0,"",$K99-$L99-$N99-$O99-Terms!$B$10*$H99)</f>
        <v/>
      </c>
      <c r="S99" s="11">
        <f>IF(N($C99)=0,"",$C99*$J99)</f>
        <v/>
      </c>
      <c r="T99" s="11">
        <f>IF(N($C99)=0,"",$L99*$I99)</f>
        <v/>
      </c>
    </row>
    <row r="100">
      <c r="A100" s="14" t="n"/>
      <c r="B100" s="14" t="n"/>
      <c r="C100" s="9" t="n"/>
      <c r="D100" s="14" t="n"/>
      <c r="E100" s="14" t="n"/>
      <c r="F100" s="6" t="n"/>
      <c r="G100" s="14" t="n"/>
      <c r="H100" s="12">
        <f>IF(N($C100)=0,"",IF($E100="Accepted",1,IF($E100="Rejected",0,1-Terms!$B$13)))</f>
        <v/>
      </c>
      <c r="I100" s="10">
        <f>IF(N($C100)=0,"",N($D100)+Terms!$B$14)</f>
        <v/>
      </c>
      <c r="J100" s="12">
        <f>IF(N($C100)=0,"",IF($F100="",Terms!$B$4,$F100))</f>
        <v/>
      </c>
      <c r="K100" s="11">
        <f>IF(N($C100)=0,"",$C100*$H100)</f>
        <v/>
      </c>
      <c r="L100" s="11">
        <f>IF(N($C100)=0,"",$K100*$J100)</f>
        <v/>
      </c>
      <c r="M100" s="15">
        <f>IF(N($C100)=0,"",IF(Terms!$B$7=0,0,IF(Terms!$B$8="Yes",ROUNDUP($I100/Terms!$B$7,0),$I100/Terms!$B$7)))</f>
        <v/>
      </c>
      <c r="N100" s="11">
        <f>IF(N($C100)=0,"",$K100*Terms!$B$5)</f>
        <v/>
      </c>
      <c r="O100" s="11">
        <f>IF(N($C100)=0,"",IF(Terms!$B$9="Advance",$L100,$K100)*Terms!$B$6*$M100)</f>
        <v/>
      </c>
      <c r="P100" s="11">
        <f>IF(N($C100)=0,"",Terms!$B$10*$H100+Terms!$B$11)</f>
        <v/>
      </c>
      <c r="Q100" s="11">
        <f>IF(N($C100)=0,"",$N100+$O100+$P100)</f>
        <v/>
      </c>
      <c r="R100" s="11">
        <f>IF(N($C100)=0,"",$K100-$L100-$N100-$O100-Terms!$B$10*$H100)</f>
        <v/>
      </c>
      <c r="S100" s="11">
        <f>IF(N($C100)=0,"",$C100*$J100)</f>
        <v/>
      </c>
      <c r="T100" s="11">
        <f>IF(N($C100)=0,"",$L100*$I100)</f>
        <v/>
      </c>
    </row>
    <row r="101">
      <c r="A101" s="14" t="n"/>
      <c r="B101" s="14" t="n"/>
      <c r="C101" s="9" t="n"/>
      <c r="D101" s="14" t="n"/>
      <c r="E101" s="14" t="n"/>
      <c r="F101" s="6" t="n"/>
      <c r="G101" s="14" t="n"/>
      <c r="H101" s="12">
        <f>IF(N($C101)=0,"",IF($E101="Accepted",1,IF($E101="Rejected",0,1-Terms!$B$13)))</f>
        <v/>
      </c>
      <c r="I101" s="10">
        <f>IF(N($C101)=0,"",N($D101)+Terms!$B$14)</f>
        <v/>
      </c>
      <c r="J101" s="12">
        <f>IF(N($C101)=0,"",IF($F101="",Terms!$B$4,$F101))</f>
        <v/>
      </c>
      <c r="K101" s="11">
        <f>IF(N($C101)=0,"",$C101*$H101)</f>
        <v/>
      </c>
      <c r="L101" s="11">
        <f>IF(N($C101)=0,"",$K101*$J101)</f>
        <v/>
      </c>
      <c r="M101" s="15">
        <f>IF(N($C101)=0,"",IF(Terms!$B$7=0,0,IF(Terms!$B$8="Yes",ROUNDUP($I101/Terms!$B$7,0),$I101/Terms!$B$7)))</f>
        <v/>
      </c>
      <c r="N101" s="11">
        <f>IF(N($C101)=0,"",$K101*Terms!$B$5)</f>
        <v/>
      </c>
      <c r="O101" s="11">
        <f>IF(N($C101)=0,"",IF(Terms!$B$9="Advance",$L101,$K101)*Terms!$B$6*$M101)</f>
        <v/>
      </c>
      <c r="P101" s="11">
        <f>IF(N($C101)=0,"",Terms!$B$10*$H101+Terms!$B$11)</f>
        <v/>
      </c>
      <c r="Q101" s="11">
        <f>IF(N($C101)=0,"",$N101+$O101+$P101)</f>
        <v/>
      </c>
      <c r="R101" s="11">
        <f>IF(N($C101)=0,"",$K101-$L101-$N101-$O101-Terms!$B$10*$H101)</f>
        <v/>
      </c>
      <c r="S101" s="11">
        <f>IF(N($C101)=0,"",$C101*$J101)</f>
        <v/>
      </c>
      <c r="T101" s="11">
        <f>IF(N($C101)=0,"",$L101*$I101)</f>
        <v/>
      </c>
    </row>
    <row r="102">
      <c r="A102" s="14" t="n"/>
      <c r="B102" s="14" t="n"/>
      <c r="C102" s="9" t="n"/>
      <c r="D102" s="14" t="n"/>
      <c r="E102" s="14" t="n"/>
      <c r="F102" s="6" t="n"/>
      <c r="G102" s="14" t="n"/>
      <c r="H102" s="12">
        <f>IF(N($C102)=0,"",IF($E102="Accepted",1,IF($E102="Rejected",0,1-Terms!$B$13)))</f>
        <v/>
      </c>
      <c r="I102" s="10">
        <f>IF(N($C102)=0,"",N($D102)+Terms!$B$14)</f>
        <v/>
      </c>
      <c r="J102" s="12">
        <f>IF(N($C102)=0,"",IF($F102="",Terms!$B$4,$F102))</f>
        <v/>
      </c>
      <c r="K102" s="11">
        <f>IF(N($C102)=0,"",$C102*$H102)</f>
        <v/>
      </c>
      <c r="L102" s="11">
        <f>IF(N($C102)=0,"",$K102*$J102)</f>
        <v/>
      </c>
      <c r="M102" s="15">
        <f>IF(N($C102)=0,"",IF(Terms!$B$7=0,0,IF(Terms!$B$8="Yes",ROUNDUP($I102/Terms!$B$7,0),$I102/Terms!$B$7)))</f>
        <v/>
      </c>
      <c r="N102" s="11">
        <f>IF(N($C102)=0,"",$K102*Terms!$B$5)</f>
        <v/>
      </c>
      <c r="O102" s="11">
        <f>IF(N($C102)=0,"",IF(Terms!$B$9="Advance",$L102,$K102)*Terms!$B$6*$M102)</f>
        <v/>
      </c>
      <c r="P102" s="11">
        <f>IF(N($C102)=0,"",Terms!$B$10*$H102+Terms!$B$11)</f>
        <v/>
      </c>
      <c r="Q102" s="11">
        <f>IF(N($C102)=0,"",$N102+$O102+$P102)</f>
        <v/>
      </c>
      <c r="R102" s="11">
        <f>IF(N($C102)=0,"",$K102-$L102-$N102-$O102-Terms!$B$10*$H102)</f>
        <v/>
      </c>
      <c r="S102" s="11">
        <f>IF(N($C102)=0,"",$C102*$J102)</f>
        <v/>
      </c>
      <c r="T102" s="11">
        <f>IF(N($C102)=0,"",$L102*$I102)</f>
        <v/>
      </c>
    </row>
    <row r="103">
      <c r="A103" s="14" t="n"/>
      <c r="B103" s="14" t="n"/>
      <c r="C103" s="9" t="n"/>
      <c r="D103" s="14" t="n"/>
      <c r="E103" s="14" t="n"/>
      <c r="F103" s="6" t="n"/>
      <c r="G103" s="14" t="n"/>
      <c r="H103" s="12">
        <f>IF(N($C103)=0,"",IF($E103="Accepted",1,IF($E103="Rejected",0,1-Terms!$B$13)))</f>
        <v/>
      </c>
      <c r="I103" s="10">
        <f>IF(N($C103)=0,"",N($D103)+Terms!$B$14)</f>
        <v/>
      </c>
      <c r="J103" s="12">
        <f>IF(N($C103)=0,"",IF($F103="",Terms!$B$4,$F103))</f>
        <v/>
      </c>
      <c r="K103" s="11">
        <f>IF(N($C103)=0,"",$C103*$H103)</f>
        <v/>
      </c>
      <c r="L103" s="11">
        <f>IF(N($C103)=0,"",$K103*$J103)</f>
        <v/>
      </c>
      <c r="M103" s="15">
        <f>IF(N($C103)=0,"",IF(Terms!$B$7=0,0,IF(Terms!$B$8="Yes",ROUNDUP($I103/Terms!$B$7,0),$I103/Terms!$B$7)))</f>
        <v/>
      </c>
      <c r="N103" s="11">
        <f>IF(N($C103)=0,"",$K103*Terms!$B$5)</f>
        <v/>
      </c>
      <c r="O103" s="11">
        <f>IF(N($C103)=0,"",IF(Terms!$B$9="Advance",$L103,$K103)*Terms!$B$6*$M103)</f>
        <v/>
      </c>
      <c r="P103" s="11">
        <f>IF(N($C103)=0,"",Terms!$B$10*$H103+Terms!$B$11)</f>
        <v/>
      </c>
      <c r="Q103" s="11">
        <f>IF(N($C103)=0,"",$N103+$O103+$P103)</f>
        <v/>
      </c>
      <c r="R103" s="11">
        <f>IF(N($C103)=0,"",$K103-$L103-$N103-$O103-Terms!$B$10*$H103)</f>
        <v/>
      </c>
      <c r="S103" s="11">
        <f>IF(N($C103)=0,"",$C103*$J103)</f>
        <v/>
      </c>
      <c r="T103" s="11">
        <f>IF(N($C103)=0,"",$L103*$I103)</f>
        <v/>
      </c>
    </row>
    <row r="104">
      <c r="A104" s="14" t="n"/>
      <c r="B104" s="14" t="n"/>
      <c r="C104" s="9" t="n"/>
      <c r="D104" s="14" t="n"/>
      <c r="E104" s="14" t="n"/>
      <c r="F104" s="6" t="n"/>
      <c r="G104" s="14" t="n"/>
      <c r="H104" s="12">
        <f>IF(N($C104)=0,"",IF($E104="Accepted",1,IF($E104="Rejected",0,1-Terms!$B$13)))</f>
        <v/>
      </c>
      <c r="I104" s="10">
        <f>IF(N($C104)=0,"",N($D104)+Terms!$B$14)</f>
        <v/>
      </c>
      <c r="J104" s="12">
        <f>IF(N($C104)=0,"",IF($F104="",Terms!$B$4,$F104))</f>
        <v/>
      </c>
      <c r="K104" s="11">
        <f>IF(N($C104)=0,"",$C104*$H104)</f>
        <v/>
      </c>
      <c r="L104" s="11">
        <f>IF(N($C104)=0,"",$K104*$J104)</f>
        <v/>
      </c>
      <c r="M104" s="15">
        <f>IF(N($C104)=0,"",IF(Terms!$B$7=0,0,IF(Terms!$B$8="Yes",ROUNDUP($I104/Terms!$B$7,0),$I104/Terms!$B$7)))</f>
        <v/>
      </c>
      <c r="N104" s="11">
        <f>IF(N($C104)=0,"",$K104*Terms!$B$5)</f>
        <v/>
      </c>
      <c r="O104" s="11">
        <f>IF(N($C104)=0,"",IF(Terms!$B$9="Advance",$L104,$K104)*Terms!$B$6*$M104)</f>
        <v/>
      </c>
      <c r="P104" s="11">
        <f>IF(N($C104)=0,"",Terms!$B$10*$H104+Terms!$B$11)</f>
        <v/>
      </c>
      <c r="Q104" s="11">
        <f>IF(N($C104)=0,"",$N104+$O104+$P104)</f>
        <v/>
      </c>
      <c r="R104" s="11">
        <f>IF(N($C104)=0,"",$K104-$L104-$N104-$O104-Terms!$B$10*$H104)</f>
        <v/>
      </c>
      <c r="S104" s="11">
        <f>IF(N($C104)=0,"",$C104*$J104)</f>
        <v/>
      </c>
      <c r="T104" s="11">
        <f>IF(N($C104)=0,"",$L104*$I104)</f>
        <v/>
      </c>
    </row>
    <row r="105">
      <c r="A105" s="14" t="n"/>
      <c r="B105" s="14" t="n"/>
      <c r="C105" s="9" t="n"/>
      <c r="D105" s="14" t="n"/>
      <c r="E105" s="14" t="n"/>
      <c r="F105" s="6" t="n"/>
      <c r="G105" s="14" t="n"/>
      <c r="H105" s="12">
        <f>IF(N($C105)=0,"",IF($E105="Accepted",1,IF($E105="Rejected",0,1-Terms!$B$13)))</f>
        <v/>
      </c>
      <c r="I105" s="10">
        <f>IF(N($C105)=0,"",N($D105)+Terms!$B$14)</f>
        <v/>
      </c>
      <c r="J105" s="12">
        <f>IF(N($C105)=0,"",IF($F105="",Terms!$B$4,$F105))</f>
        <v/>
      </c>
      <c r="K105" s="11">
        <f>IF(N($C105)=0,"",$C105*$H105)</f>
        <v/>
      </c>
      <c r="L105" s="11">
        <f>IF(N($C105)=0,"",$K105*$J105)</f>
        <v/>
      </c>
      <c r="M105" s="15">
        <f>IF(N($C105)=0,"",IF(Terms!$B$7=0,0,IF(Terms!$B$8="Yes",ROUNDUP($I105/Terms!$B$7,0),$I105/Terms!$B$7)))</f>
        <v/>
      </c>
      <c r="N105" s="11">
        <f>IF(N($C105)=0,"",$K105*Terms!$B$5)</f>
        <v/>
      </c>
      <c r="O105" s="11">
        <f>IF(N($C105)=0,"",IF(Terms!$B$9="Advance",$L105,$K105)*Terms!$B$6*$M105)</f>
        <v/>
      </c>
      <c r="P105" s="11">
        <f>IF(N($C105)=0,"",Terms!$B$10*$H105+Terms!$B$11)</f>
        <v/>
      </c>
      <c r="Q105" s="11">
        <f>IF(N($C105)=0,"",$N105+$O105+$P105)</f>
        <v/>
      </c>
      <c r="R105" s="11">
        <f>IF(N($C105)=0,"",$K105-$L105-$N105-$O105-Terms!$B$10*$H105)</f>
        <v/>
      </c>
      <c r="S105" s="11">
        <f>IF(N($C105)=0,"",$C105*$J105)</f>
        <v/>
      </c>
      <c r="T105" s="11">
        <f>IF(N($C105)=0,"",$L105*$I105)</f>
        <v/>
      </c>
    </row>
    <row r="106">
      <c r="A106" s="5" t="inlineStr">
        <is>
          <t>Total</t>
        </is>
      </c>
      <c r="C106" s="16">
        <f>SUM(C6:C105)</f>
        <v/>
      </c>
      <c r="K106" s="16">
        <f>SUM(K6:K105)</f>
        <v/>
      </c>
      <c r="L106" s="16">
        <f>SUM(L6:L105)</f>
        <v/>
      </c>
      <c r="N106" s="16">
        <f>SUM(N6:N105)</f>
        <v/>
      </c>
      <c r="O106" s="16">
        <f>SUM(O6:O105)</f>
        <v/>
      </c>
      <c r="P106" s="16">
        <f>SUM(P6:P105)</f>
        <v/>
      </c>
      <c r="Q106" s="16">
        <f>SUM(Q6:Q105)</f>
        <v/>
      </c>
      <c r="R106" s="16">
        <f>SUM(R6:R105)</f>
        <v/>
      </c>
      <c r="S106" s="16">
        <f>SUM(S6:S105)</f>
        <v/>
      </c>
      <c r="T106" s="16">
        <f>SUM(T6:T105)</f>
        <v/>
      </c>
    </row>
  </sheetData>
  <conditionalFormatting sqref="E6:E105">
    <cfRule type="expression" priority="1" dxfId="0">
      <formula>$E6="Rejected"</formula>
    </cfRule>
  </conditionalFormatting>
  <dataValidations count="1">
    <dataValidation sqref="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showDropDown="0" showInputMessage="0" showErrorMessage="0" allowBlank="1" type="list">
      <formula1>"Accepted,Rejected,Unknown"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2026-09-23T15:44:34Z</dcterms:created>
  <dcterms:modified xsi:type="dcterms:W3CDTF">2026-09-23T15:44:34Z</dcterms:modified>
</cp:coreProperties>
</file>